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03.-pedagogische verbondswerking\communicatie\redactie leiding\planning\planning - data\2014-2015\"/>
    </mc:Choice>
  </mc:AlternateContent>
  <bookViews>
    <workbookView xWindow="-15" yWindow="4260" windowWidth="15330" windowHeight="4320" firstSheet="1" activeTab="3"/>
  </bookViews>
  <sheets>
    <sheet name="Algemene planning" sheetId="1" r:id="rId1"/>
    <sheet name="Planning vrijwilligers" sheetId="2" r:id="rId2"/>
    <sheet name="Planning adm en drukkerij" sheetId="3" r:id="rId3"/>
    <sheet name="Nieuwsbrieven" sheetId="5" r:id="rId4"/>
  </sheets>
  <definedNames>
    <definedName name="_xlnm._FilterDatabase" localSheetId="0" hidden="1">'Algemene planning'!$B$1:$AN$29</definedName>
    <definedName name="_xlnm.Print_Area" localSheetId="0">'Algemene planning'!$A$1:$AH$35</definedName>
  </definedNames>
  <calcPr calcId="152511"/>
</workbook>
</file>

<file path=xl/calcChain.xml><?xml version="1.0" encoding="utf-8"?>
<calcChain xmlns="http://schemas.openxmlformats.org/spreadsheetml/2006/main">
  <c r="D18" i="1" l="1"/>
  <c r="D28" i="1" l="1"/>
  <c r="D27" i="1" s="1"/>
  <c r="D22" i="1"/>
  <c r="C22" i="2" s="1"/>
  <c r="B22" i="2" s="1"/>
  <c r="D26" i="1"/>
  <c r="D25" i="1" s="1"/>
  <c r="D24" i="1"/>
  <c r="D23" i="1" s="1"/>
  <c r="D20" i="1"/>
  <c r="D19" i="1" s="1"/>
  <c r="D3" i="1"/>
  <c r="C3" i="1" s="1"/>
  <c r="J3" i="1"/>
  <c r="I3" i="1" s="1"/>
  <c r="A4" i="3"/>
  <c r="A5" i="3"/>
  <c r="A6" i="3"/>
  <c r="A7" i="3"/>
  <c r="A8" i="3"/>
  <c r="A9" i="3"/>
  <c r="A16" i="3"/>
  <c r="A17" i="3"/>
  <c r="E3" i="2"/>
  <c r="D3" i="2" s="1"/>
  <c r="E20" i="2"/>
  <c r="D20" i="2" s="1"/>
  <c r="E22" i="2"/>
  <c r="D22" i="2" s="1"/>
  <c r="E24" i="2"/>
  <c r="D24" i="2" s="1"/>
  <c r="E26" i="2"/>
  <c r="D26" i="2" s="1"/>
  <c r="E28" i="2"/>
  <c r="D28" i="2" s="1"/>
  <c r="E3" i="1"/>
  <c r="H3" i="1"/>
  <c r="L3" i="1" s="1"/>
  <c r="F4" i="1"/>
  <c r="D4" i="1" s="1"/>
  <c r="E20" i="1"/>
  <c r="H20" i="1"/>
  <c r="L20" i="1" s="1"/>
  <c r="E22" i="1"/>
  <c r="H22" i="1"/>
  <c r="L22" i="1" s="1"/>
  <c r="E24" i="1"/>
  <c r="H24" i="1"/>
  <c r="J24" i="1" s="1"/>
  <c r="I24" i="1" s="1"/>
  <c r="E26" i="1"/>
  <c r="H26" i="1"/>
  <c r="J26" i="1" s="1"/>
  <c r="I26" i="1" s="1"/>
  <c r="E28" i="1"/>
  <c r="H28" i="1"/>
  <c r="G28" i="1" s="1"/>
  <c r="J20" i="1" l="1"/>
  <c r="I20" i="1" s="1"/>
  <c r="G26" i="1"/>
  <c r="L28" i="1"/>
  <c r="L26" i="1"/>
  <c r="K26" i="1" s="1"/>
  <c r="D21" i="1"/>
  <c r="L24" i="1"/>
  <c r="K24" i="1" s="1"/>
  <c r="G24" i="1"/>
  <c r="G3" i="1"/>
  <c r="J28" i="1"/>
  <c r="I28" i="1" s="1"/>
  <c r="C22" i="1"/>
  <c r="C20" i="1"/>
  <c r="C3" i="2"/>
  <c r="B3" i="2" s="1"/>
  <c r="H4" i="1"/>
  <c r="L4" i="1" s="1"/>
  <c r="F5" i="1"/>
  <c r="F6" i="1" s="1"/>
  <c r="C4" i="1"/>
  <c r="J4" i="1"/>
  <c r="I4" i="1" s="1"/>
  <c r="E4" i="2"/>
  <c r="D4" i="2" s="1"/>
  <c r="C28" i="1"/>
  <c r="C25" i="2"/>
  <c r="B25" i="2" s="1"/>
  <c r="C25" i="1"/>
  <c r="C26" i="1"/>
  <c r="C26" i="2"/>
  <c r="B26" i="2" s="1"/>
  <c r="C20" i="2"/>
  <c r="B20" i="2" s="1"/>
  <c r="C19" i="2"/>
  <c r="B19" i="2" s="1"/>
  <c r="C19" i="1"/>
  <c r="G20" i="1"/>
  <c r="C4" i="2"/>
  <c r="B4" i="2" s="1"/>
  <c r="N26" i="1"/>
  <c r="C24" i="2"/>
  <c r="B24" i="2" s="1"/>
  <c r="C27" i="2"/>
  <c r="B27" i="2" s="1"/>
  <c r="C27" i="1"/>
  <c r="K3" i="1"/>
  <c r="N3" i="1"/>
  <c r="R3" i="1" s="1"/>
  <c r="P3" i="1" s="1"/>
  <c r="C23" i="2"/>
  <c r="B23" i="2" s="1"/>
  <c r="C23" i="1"/>
  <c r="N20" i="1"/>
  <c r="K20" i="1"/>
  <c r="K22" i="1"/>
  <c r="N22" i="1"/>
  <c r="P22" i="1" s="1"/>
  <c r="C28" i="2"/>
  <c r="B28" i="2" s="1"/>
  <c r="G22" i="1"/>
  <c r="E4" i="1"/>
  <c r="C24" i="1"/>
  <c r="J22" i="1"/>
  <c r="I22" i="1" s="1"/>
  <c r="N24" i="1" l="1"/>
  <c r="D6" i="1"/>
  <c r="F7" i="1"/>
  <c r="G4" i="1"/>
  <c r="E5" i="2"/>
  <c r="D5" i="2" s="1"/>
  <c r="D5" i="1"/>
  <c r="E5" i="1"/>
  <c r="J5" i="1"/>
  <c r="I5" i="1" s="1"/>
  <c r="H5" i="1"/>
  <c r="L5" i="1" s="1"/>
  <c r="P26" i="1"/>
  <c r="T26" i="1" s="1"/>
  <c r="V26" i="1" s="1"/>
  <c r="X26" i="1" s="1"/>
  <c r="M26" i="1"/>
  <c r="M24" i="1"/>
  <c r="P24" i="1"/>
  <c r="T24" i="1" s="1"/>
  <c r="C21" i="1"/>
  <c r="C21" i="2"/>
  <c r="B21" i="2" s="1"/>
  <c r="P20" i="1"/>
  <c r="M20" i="1"/>
  <c r="M3" i="1"/>
  <c r="N28" i="1"/>
  <c r="K28" i="1"/>
  <c r="M22" i="1"/>
  <c r="D7" i="1" l="1"/>
  <c r="F8" i="1"/>
  <c r="C5" i="1"/>
  <c r="C5" i="2"/>
  <c r="B5" i="2" s="1"/>
  <c r="K4" i="1"/>
  <c r="N4" i="1"/>
  <c r="R4" i="1" s="1"/>
  <c r="T4" i="1" s="1"/>
  <c r="G5" i="1"/>
  <c r="E6" i="2"/>
  <c r="D6" i="2" s="1"/>
  <c r="E6" i="1"/>
  <c r="H6" i="1"/>
  <c r="L6" i="1" s="1"/>
  <c r="J6" i="1"/>
  <c r="I6" i="1" s="1"/>
  <c r="AK24" i="1"/>
  <c r="R24" i="1"/>
  <c r="Q24" i="1" s="1"/>
  <c r="O24" i="1"/>
  <c r="O26" i="1"/>
  <c r="R26" i="1"/>
  <c r="Q26" i="1" s="1"/>
  <c r="AK26" i="1"/>
  <c r="M28" i="1"/>
  <c r="P28" i="1"/>
  <c r="R20" i="1"/>
  <c r="Q20" i="1" s="1"/>
  <c r="T20" i="1"/>
  <c r="O20" i="1"/>
  <c r="AK20" i="1"/>
  <c r="T22" i="1"/>
  <c r="R22" i="1"/>
  <c r="Q22" i="1" s="1"/>
  <c r="AK22" i="1"/>
  <c r="O22" i="1"/>
  <c r="T3" i="1"/>
  <c r="Z3" i="1" s="1"/>
  <c r="O3" i="1"/>
  <c r="AH3" i="1"/>
  <c r="Q3" i="1"/>
  <c r="D8" i="1" l="1"/>
  <c r="F9" i="1"/>
  <c r="AB3" i="1"/>
  <c r="X3" i="1"/>
  <c r="Z18" i="1" s="1"/>
  <c r="C6" i="2"/>
  <c r="B6" i="2" s="1"/>
  <c r="C6" i="1"/>
  <c r="G6" i="1"/>
  <c r="N5" i="1"/>
  <c r="R5" i="1" s="1"/>
  <c r="K5" i="1"/>
  <c r="H7" i="1"/>
  <c r="E7" i="2"/>
  <c r="D7" i="2" s="1"/>
  <c r="E7" i="1"/>
  <c r="J7" i="1"/>
  <c r="I7" i="1" s="1"/>
  <c r="P4" i="1"/>
  <c r="M4" i="1"/>
  <c r="S26" i="1"/>
  <c r="V24" i="1"/>
  <c r="S24" i="1"/>
  <c r="V20" i="1"/>
  <c r="S20" i="1"/>
  <c r="V3" i="1"/>
  <c r="U3" i="1" s="1"/>
  <c r="S3" i="1"/>
  <c r="V22" i="1"/>
  <c r="S22" i="1"/>
  <c r="R28" i="1"/>
  <c r="Q28" i="1" s="1"/>
  <c r="AK28" i="1"/>
  <c r="T28" i="1"/>
  <c r="O28" i="1"/>
  <c r="D9" i="1" l="1"/>
  <c r="F10" i="1"/>
  <c r="D10" i="1" s="1"/>
  <c r="AH5" i="1"/>
  <c r="P5" i="1"/>
  <c r="C7" i="2"/>
  <c r="B7" i="2" s="1"/>
  <c r="C7" i="1"/>
  <c r="N6" i="1"/>
  <c r="K6" i="1"/>
  <c r="H8" i="1"/>
  <c r="L8" i="1" s="1"/>
  <c r="E8" i="1"/>
  <c r="E8" i="2"/>
  <c r="J8" i="1"/>
  <c r="I8" i="1" s="1"/>
  <c r="AH4" i="1"/>
  <c r="Q4" i="1"/>
  <c r="O4" i="1"/>
  <c r="L7" i="1"/>
  <c r="G7" i="1"/>
  <c r="M5" i="1"/>
  <c r="U26" i="1"/>
  <c r="X24" i="1"/>
  <c r="U24" i="1"/>
  <c r="S28" i="1"/>
  <c r="V28" i="1"/>
  <c r="U22" i="1"/>
  <c r="X22" i="1"/>
  <c r="Y3" i="1"/>
  <c r="AI3" i="1"/>
  <c r="U20" i="1"/>
  <c r="X20" i="1"/>
  <c r="O5" i="1" l="1"/>
  <c r="Q5" i="1"/>
  <c r="T5" i="1"/>
  <c r="Z4" i="1"/>
  <c r="X4" i="1" s="1"/>
  <c r="Z20" i="1" s="1"/>
  <c r="S4" i="1"/>
  <c r="V4" i="1"/>
  <c r="U4" i="1" s="1"/>
  <c r="D8" i="2"/>
  <c r="E13" i="2"/>
  <c r="G8" i="1"/>
  <c r="H9" i="1"/>
  <c r="L9" i="1" s="1"/>
  <c r="E9" i="1"/>
  <c r="J9" i="1"/>
  <c r="I9" i="1" s="1"/>
  <c r="E9" i="2"/>
  <c r="D9" i="2" s="1"/>
  <c r="K7" i="1"/>
  <c r="N7" i="1"/>
  <c r="C8" i="2"/>
  <c r="B8" i="2" s="1"/>
  <c r="C8" i="1"/>
  <c r="R6" i="1"/>
  <c r="M6" i="1"/>
  <c r="AN26" i="1"/>
  <c r="AL26" i="1"/>
  <c r="W26" i="1"/>
  <c r="W24" i="1"/>
  <c r="AN24" i="1"/>
  <c r="AL24" i="1"/>
  <c r="X28" i="1"/>
  <c r="U28" i="1"/>
  <c r="W20" i="1"/>
  <c r="AL20" i="1"/>
  <c r="AN20" i="1"/>
  <c r="J4" i="3"/>
  <c r="E4" i="3"/>
  <c r="D4" i="3" s="1"/>
  <c r="AD3" i="1"/>
  <c r="AA3" i="1"/>
  <c r="W22" i="1"/>
  <c r="AN22" i="1"/>
  <c r="AL22" i="1"/>
  <c r="W3" i="1"/>
  <c r="C4" i="3"/>
  <c r="G9" i="1" l="1"/>
  <c r="AI4" i="1"/>
  <c r="Y4" i="1"/>
  <c r="AB4" i="1"/>
  <c r="AD4" i="1" s="1"/>
  <c r="K8" i="1"/>
  <c r="N8" i="1"/>
  <c r="R8" i="1" s="1"/>
  <c r="P8" i="1" s="1"/>
  <c r="R7" i="1"/>
  <c r="M7" i="1"/>
  <c r="C9" i="1"/>
  <c r="C9" i="2"/>
  <c r="B9" i="2" s="1"/>
  <c r="T6" i="1"/>
  <c r="Q6" i="1"/>
  <c r="P6" i="1"/>
  <c r="O6" i="1" s="1"/>
  <c r="AH6" i="1"/>
  <c r="E10" i="2"/>
  <c r="D10" i="2" s="1"/>
  <c r="H10" i="1"/>
  <c r="L10" i="1" s="1"/>
  <c r="J10" i="1"/>
  <c r="I10" i="1" s="1"/>
  <c r="E10" i="1"/>
  <c r="V5" i="1"/>
  <c r="U5" i="1" s="1"/>
  <c r="Z5" i="1"/>
  <c r="AB5" i="1" s="1"/>
  <c r="AD5" i="1" s="1"/>
  <c r="S5" i="1"/>
  <c r="G4" i="3"/>
  <c r="F4" i="3" s="1"/>
  <c r="K4" i="3"/>
  <c r="AJ3" i="1"/>
  <c r="AF3" i="1"/>
  <c r="AG3" i="1" s="1"/>
  <c r="AC3" i="1"/>
  <c r="W28" i="1"/>
  <c r="AL28" i="1"/>
  <c r="AN28" i="1"/>
  <c r="C14" i="3"/>
  <c r="B14" i="3" s="1"/>
  <c r="B4" i="3"/>
  <c r="Y18" i="1"/>
  <c r="C10" i="1" l="1"/>
  <c r="C10" i="2"/>
  <c r="B10" i="2" s="1"/>
  <c r="E5" i="3"/>
  <c r="D5" i="3" s="1"/>
  <c r="AA4" i="1"/>
  <c r="J5" i="3"/>
  <c r="Y5" i="1"/>
  <c r="X5" i="1"/>
  <c r="AI5" i="1"/>
  <c r="G10" i="1"/>
  <c r="S6" i="1"/>
  <c r="V6" i="1"/>
  <c r="U6" i="1" s="1"/>
  <c r="Z6" i="1"/>
  <c r="X6" i="1" s="1"/>
  <c r="AH7" i="1"/>
  <c r="P7" i="1"/>
  <c r="O7" i="1" s="1"/>
  <c r="Q7" i="1"/>
  <c r="T7" i="1"/>
  <c r="V7" i="1" s="1"/>
  <c r="N9" i="1"/>
  <c r="R9" i="1" s="1"/>
  <c r="P9" i="1" s="1"/>
  <c r="K9" i="1"/>
  <c r="W4" i="1"/>
  <c r="C5" i="3"/>
  <c r="M8" i="1"/>
  <c r="G3" i="2"/>
  <c r="F3" i="2" s="1"/>
  <c r="AE3" i="1"/>
  <c r="O8" i="1" l="1"/>
  <c r="T8" i="1"/>
  <c r="AH8" i="1"/>
  <c r="Q8" i="1"/>
  <c r="J6" i="3"/>
  <c r="AA5" i="1"/>
  <c r="E6" i="3"/>
  <c r="D6" i="3" s="1"/>
  <c r="Y20" i="1"/>
  <c r="AB20" i="1"/>
  <c r="U7" i="1"/>
  <c r="Z7" i="1"/>
  <c r="AB7" i="1" s="1"/>
  <c r="S7" i="1"/>
  <c r="AI6" i="1"/>
  <c r="AB6" i="1"/>
  <c r="Y6" i="1"/>
  <c r="N10" i="1"/>
  <c r="K10" i="1"/>
  <c r="K5" i="3"/>
  <c r="AC4" i="1"/>
  <c r="G5" i="3"/>
  <c r="F5" i="3" s="1"/>
  <c r="AF4" i="1"/>
  <c r="AJ4" i="1"/>
  <c r="B5" i="3"/>
  <c r="C15" i="3"/>
  <c r="B15" i="3" s="1"/>
  <c r="M9" i="1"/>
  <c r="C6" i="3"/>
  <c r="B6" i="3" s="1"/>
  <c r="W5" i="1"/>
  <c r="R10" i="1" l="1"/>
  <c r="M10" i="1"/>
  <c r="W6" i="1"/>
  <c r="Z22" i="1"/>
  <c r="AB22" i="1" s="1"/>
  <c r="C7" i="3"/>
  <c r="AD20" i="1"/>
  <c r="AA20" i="1"/>
  <c r="AF5" i="1"/>
  <c r="AJ5" i="1"/>
  <c r="AC5" i="1"/>
  <c r="G6" i="3"/>
  <c r="F6" i="3" s="1"/>
  <c r="K6" i="3"/>
  <c r="Z8" i="1"/>
  <c r="V8" i="1"/>
  <c r="U8" i="1" s="1"/>
  <c r="S8" i="1"/>
  <c r="O9" i="1"/>
  <c r="Q9" i="1"/>
  <c r="AH9" i="1"/>
  <c r="T9" i="1"/>
  <c r="Z9" i="1" s="1"/>
  <c r="G4" i="2"/>
  <c r="F4" i="2" s="1"/>
  <c r="AG4" i="1"/>
  <c r="AE4" i="1"/>
  <c r="AA6" i="1"/>
  <c r="J7" i="3"/>
  <c r="E7" i="3"/>
  <c r="D7" i="3" s="1"/>
  <c r="AD6" i="1"/>
  <c r="X7" i="1"/>
  <c r="Z24" i="1" s="1"/>
  <c r="AI7" i="1"/>
  <c r="Y7" i="1"/>
  <c r="AF20" i="1" l="1"/>
  <c r="AH20" i="1" s="1"/>
  <c r="AB8" i="1"/>
  <c r="X8" i="1"/>
  <c r="Y8" i="1"/>
  <c r="AI8" i="1"/>
  <c r="Z12" i="1"/>
  <c r="Y12" i="1" s="1"/>
  <c r="B7" i="3"/>
  <c r="C16" i="3"/>
  <c r="B16" i="3" s="1"/>
  <c r="P10" i="1"/>
  <c r="O10" i="1" s="1"/>
  <c r="T10" i="1"/>
  <c r="Q10" i="1"/>
  <c r="AH10" i="1"/>
  <c r="J8" i="3"/>
  <c r="AD7" i="1"/>
  <c r="E8" i="3"/>
  <c r="D8" i="3" s="1"/>
  <c r="AA7" i="1"/>
  <c r="S9" i="1"/>
  <c r="V9" i="1"/>
  <c r="U9" i="1" s="1"/>
  <c r="AC6" i="1"/>
  <c r="G7" i="3"/>
  <c r="F7" i="3" s="1"/>
  <c r="AF6" i="1"/>
  <c r="K7" i="3"/>
  <c r="AJ6" i="1"/>
  <c r="AC20" i="1"/>
  <c r="E15" i="3"/>
  <c r="D15" i="3" s="1"/>
  <c r="W7" i="1"/>
  <c r="C8" i="3"/>
  <c r="G5" i="2"/>
  <c r="F5" i="2" s="1"/>
  <c r="AG5" i="1"/>
  <c r="AE5" i="1"/>
  <c r="AD22" i="1"/>
  <c r="AA22" i="1"/>
  <c r="E16" i="3" l="1"/>
  <c r="D16" i="3" s="1"/>
  <c r="AF22" i="1"/>
  <c r="AC22" i="1"/>
  <c r="AG20" i="1"/>
  <c r="G15" i="3"/>
  <c r="G20" i="2"/>
  <c r="F20" i="2" s="1"/>
  <c r="AE20" i="1"/>
  <c r="AF7" i="1"/>
  <c r="K8" i="3"/>
  <c r="AC7" i="1"/>
  <c r="AJ7" i="1"/>
  <c r="G8" i="3"/>
  <c r="F8" i="3" s="1"/>
  <c r="Z10" i="1"/>
  <c r="X10" i="1" s="1"/>
  <c r="V10" i="1"/>
  <c r="U10" i="1" s="1"/>
  <c r="S10" i="1"/>
  <c r="AD8" i="1"/>
  <c r="J9" i="3"/>
  <c r="AA8" i="1"/>
  <c r="E9" i="3"/>
  <c r="D9" i="3" s="1"/>
  <c r="AB24" i="1"/>
  <c r="Y24" i="1"/>
  <c r="C17" i="3"/>
  <c r="B17" i="3" s="1"/>
  <c r="B8" i="3"/>
  <c r="AG6" i="1"/>
  <c r="AE6" i="1"/>
  <c r="G6" i="2"/>
  <c r="F6" i="2" s="1"/>
  <c r="W8" i="1"/>
  <c r="C9" i="3"/>
  <c r="B9" i="3" s="1"/>
  <c r="X9" i="1"/>
  <c r="AB9" i="1"/>
  <c r="AD9" i="1" s="1"/>
  <c r="AI9" i="1"/>
  <c r="Y9" i="1"/>
  <c r="W9" i="1" l="1"/>
  <c r="Z26" i="1"/>
  <c r="AI10" i="1"/>
  <c r="AB10" i="1"/>
  <c r="Y10" i="1"/>
  <c r="AA24" i="1"/>
  <c r="AD24" i="1"/>
  <c r="AF24" i="1" s="1"/>
  <c r="AH24" i="1" s="1"/>
  <c r="AF8" i="1"/>
  <c r="K9" i="3"/>
  <c r="AJ8" i="1"/>
  <c r="G9" i="3"/>
  <c r="F9" i="3" s="1"/>
  <c r="AC8" i="1"/>
  <c r="G7" i="2"/>
  <c r="F7" i="2" s="1"/>
  <c r="AE7" i="1"/>
  <c r="AG7" i="1"/>
  <c r="K15" i="3"/>
  <c r="F15" i="3"/>
  <c r="G16" i="3"/>
  <c r="G22" i="2"/>
  <c r="F22" i="2" s="1"/>
  <c r="AE22" i="1"/>
  <c r="AJ22" i="1"/>
  <c r="AH22" i="1"/>
  <c r="AG22" i="1" s="1"/>
  <c r="AA9" i="1"/>
  <c r="K16" i="3" l="1"/>
  <c r="F16" i="3"/>
  <c r="W10" i="1"/>
  <c r="Z28" i="1"/>
  <c r="G8" i="2"/>
  <c r="F8" i="2" s="1"/>
  <c r="AG8" i="1"/>
  <c r="AE8" i="1"/>
  <c r="AD10" i="1"/>
  <c r="AF10" i="1" s="1"/>
  <c r="AA10" i="1"/>
  <c r="Y26" i="1"/>
  <c r="AB26" i="1"/>
  <c r="AF9" i="1"/>
  <c r="AJ9" i="1"/>
  <c r="AC9" i="1"/>
  <c r="E17" i="3"/>
  <c r="D17" i="3" s="1"/>
  <c r="AC24" i="1"/>
  <c r="AG24" i="1" l="1"/>
  <c r="AK16" i="1"/>
  <c r="AJ24" i="1"/>
  <c r="G17" i="3"/>
  <c r="G24" i="2"/>
  <c r="F24" i="2" s="1"/>
  <c r="AE24" i="1"/>
  <c r="AA26" i="1"/>
  <c r="AD26" i="1"/>
  <c r="G9" i="2"/>
  <c r="F9" i="2" s="1"/>
  <c r="AG9" i="1"/>
  <c r="AE9" i="1"/>
  <c r="AC10" i="1"/>
  <c r="AJ10" i="1"/>
  <c r="AB28" i="1"/>
  <c r="Y28" i="1"/>
  <c r="AD28" i="1" l="1"/>
  <c r="AA28" i="1"/>
  <c r="AE10" i="1"/>
  <c r="G10" i="2"/>
  <c r="F10" i="2" s="1"/>
  <c r="AG10" i="1"/>
  <c r="AC26" i="1"/>
  <c r="AF26" i="1"/>
  <c r="AH26" i="1" s="1"/>
  <c r="F17" i="3"/>
  <c r="K17" i="3"/>
  <c r="AF28" i="1" l="1"/>
  <c r="AH28" i="1" s="1"/>
  <c r="AC28" i="1"/>
  <c r="AG26" i="1"/>
  <c r="AE26" i="1"/>
  <c r="AJ26" i="1"/>
  <c r="G26" i="2"/>
  <c r="AE28" i="1" l="1"/>
  <c r="AG28" i="1"/>
  <c r="G28" i="2"/>
  <c r="AJ28" i="1"/>
  <c r="E18" i="2"/>
  <c r="D18" i="2" s="1"/>
  <c r="E18" i="1"/>
  <c r="C18" i="1"/>
  <c r="H18" i="1"/>
  <c r="L18" i="1" s="1"/>
  <c r="N18" i="1" l="1"/>
  <c r="K18" i="1"/>
  <c r="D17" i="1"/>
  <c r="G18" i="1"/>
  <c r="J18" i="1"/>
  <c r="I18" i="1" s="1"/>
  <c r="C18" i="2"/>
  <c r="B18" i="2" s="1"/>
  <c r="M18" i="1" l="1"/>
  <c r="P18" i="1"/>
  <c r="C17" i="1"/>
  <c r="C17" i="2"/>
  <c r="B17" i="2" s="1"/>
  <c r="O18" i="1" l="1"/>
  <c r="R18" i="1"/>
  <c r="Q18" i="1" s="1"/>
  <c r="T18" i="1"/>
  <c r="AK18" i="1"/>
  <c r="V18" i="1" l="1"/>
  <c r="S18" i="1"/>
  <c r="X18" i="1" l="1"/>
  <c r="U18" i="1"/>
  <c r="AL18" i="1" l="1"/>
  <c r="W18" i="1"/>
  <c r="AB18" i="1"/>
  <c r="AA18" i="1" l="1"/>
  <c r="AN18" i="1"/>
  <c r="AD18" i="1"/>
  <c r="AF18" i="1" s="1"/>
  <c r="E14" i="3" l="1"/>
  <c r="D14" i="3" s="1"/>
  <c r="AC18" i="1"/>
  <c r="AE18" i="1" l="1"/>
  <c r="AH18" i="1"/>
  <c r="AG18" i="1" s="1"/>
  <c r="AJ18" i="1"/>
  <c r="AJ20" i="1"/>
  <c r="G14" i="3"/>
  <c r="G18" i="2"/>
  <c r="F18" i="2" s="1"/>
  <c r="K14" i="3" l="1"/>
  <c r="F14" i="3"/>
</calcChain>
</file>

<file path=xl/comments1.xml><?xml version="1.0" encoding="utf-8"?>
<comments xmlns="http://schemas.openxmlformats.org/spreadsheetml/2006/main">
  <authors>
    <author>evr</author>
    <author>Elke Verschueren</author>
    <author>Sabine De Schutter</author>
  </authors>
  <commentList>
    <comment ref="AB4" authorId="0" shapeId="0">
      <text>
        <r>
          <rPr>
            <b/>
            <sz val="9"/>
            <color indexed="81"/>
            <rFont val="Tahoma"/>
            <family val="2"/>
          </rPr>
          <t>evr:</t>
        </r>
        <r>
          <rPr>
            <sz val="9"/>
            <color indexed="81"/>
            <rFont val="Tahoma"/>
            <family val="2"/>
          </rPr>
          <t xml:space="preserve">
bij Foyer
</t>
        </r>
      </text>
    </comment>
    <comment ref="AB5" authorId="0" shapeId="0">
      <text>
        <r>
          <rPr>
            <b/>
            <sz val="9"/>
            <color indexed="81"/>
            <rFont val="Tahoma"/>
            <family val="2"/>
          </rPr>
          <t>evr:</t>
        </r>
        <r>
          <rPr>
            <sz val="9"/>
            <color indexed="81"/>
            <rFont val="Tahoma"/>
            <family val="2"/>
          </rPr>
          <t xml:space="preserve">
bij Foyer</t>
        </r>
      </text>
    </comment>
    <comment ref="A6" authorId="1" shapeId="0">
      <text>
        <r>
          <rPr>
            <b/>
            <sz val="9"/>
            <color indexed="81"/>
            <rFont val="Tahoma"/>
            <family val="2"/>
          </rPr>
          <t>Elke Verschueren:</t>
        </r>
        <r>
          <rPr>
            <sz val="9"/>
            <color indexed="81"/>
            <rFont val="Tahoma"/>
            <family val="2"/>
          </rPr>
          <t xml:space="preserve">
groepsmateriaal</t>
        </r>
      </text>
    </comment>
    <comment ref="A7" authorId="1" shapeId="0">
      <text>
        <r>
          <rPr>
            <b/>
            <sz val="9"/>
            <color indexed="81"/>
            <rFont val="Tahoma"/>
            <family val="2"/>
          </rPr>
          <t>Elke Verschueren:</t>
        </r>
        <r>
          <rPr>
            <sz val="9"/>
            <color indexed="81"/>
            <rFont val="Tahoma"/>
            <family val="2"/>
          </rPr>
          <t xml:space="preserve">
kampeermateriaal</t>
        </r>
      </text>
    </comment>
    <comment ref="A8" authorId="1" shapeId="0">
      <text>
        <r>
          <rPr>
            <b/>
            <sz val="9"/>
            <color indexed="81"/>
            <rFont val="Tahoma"/>
            <family val="2"/>
          </rPr>
          <t>Elke Verschueren:</t>
        </r>
        <r>
          <rPr>
            <sz val="9"/>
            <color indexed="81"/>
            <rFont val="Tahoma"/>
            <family val="2"/>
          </rPr>
          <t xml:space="preserve">
uniform</t>
        </r>
      </text>
    </comment>
    <comment ref="F11" authorId="2" shapeId="0">
      <text>
        <r>
          <rPr>
            <b/>
            <sz val="8"/>
            <color indexed="81"/>
            <rFont val="Tahoma"/>
            <family val="2"/>
          </rPr>
          <t>Sabine De Schutter:</t>
        </r>
        <r>
          <rPr>
            <sz val="8"/>
            <color indexed="81"/>
            <rFont val="Tahoma"/>
            <family val="2"/>
          </rPr>
          <t xml:space="preserve">
aantal dagen tussen o&amp;w's
</t>
        </r>
      </text>
    </comment>
    <comment ref="A22" authorId="1" shapeId="0">
      <text>
        <r>
          <rPr>
            <b/>
            <sz val="9"/>
            <color indexed="81"/>
            <rFont val="Tahoma"/>
            <family val="2"/>
          </rPr>
          <t>Elke Verschueren:</t>
        </r>
        <r>
          <rPr>
            <sz val="9"/>
            <color indexed="81"/>
            <rFont val="Tahoma"/>
            <family val="2"/>
          </rPr>
          <t xml:space="preserve">
kampeermateriaal</t>
        </r>
      </text>
    </comment>
  </commentList>
</comments>
</file>

<file path=xl/comments2.xml><?xml version="1.0" encoding="utf-8"?>
<comments xmlns="http://schemas.openxmlformats.org/spreadsheetml/2006/main">
  <authors>
    <author>Sabine De Schutter</author>
  </authors>
  <commentList>
    <comment ref="E11" authorId="0" shapeId="0">
      <text>
        <r>
          <rPr>
            <b/>
            <sz val="8"/>
            <color indexed="81"/>
            <rFont val="Tahoma"/>
            <family val="2"/>
          </rPr>
          <t>Sabine De Schutter:</t>
        </r>
        <r>
          <rPr>
            <sz val="8"/>
            <color indexed="81"/>
            <rFont val="Tahoma"/>
            <family val="2"/>
          </rPr>
          <t xml:space="preserve">
aantal dagen tussen o&amp;w's
</t>
        </r>
      </text>
    </comment>
  </commentList>
</comments>
</file>

<file path=xl/comments3.xml><?xml version="1.0" encoding="utf-8"?>
<comments xmlns="http://schemas.openxmlformats.org/spreadsheetml/2006/main">
  <authors>
    <author>Sabine De Schutter</author>
    <author>evr</author>
  </authors>
  <commentList>
    <comment ref="M4" authorId="0" shapeId="0">
      <text>
        <r>
          <rPr>
            <b/>
            <sz val="9"/>
            <color indexed="81"/>
            <rFont val="Tahoma"/>
            <family val="2"/>
          </rPr>
          <t>Sabine De Schutter:</t>
        </r>
        <r>
          <rPr>
            <sz val="9"/>
            <color indexed="81"/>
            <rFont val="Tahoma"/>
            <family val="2"/>
          </rPr>
          <t xml:space="preserve">
opgelet okt 2014
* actieve oude leiding: géén In}Leiding
* actieve nieuwe (9/2014) leiding: In}Leiding
* jins: geen In}Leiding</t>
        </r>
      </text>
    </comment>
    <comment ref="A9" authorId="1" shapeId="0">
      <text>
        <r>
          <rPr>
            <b/>
            <sz val="9"/>
            <color indexed="81"/>
            <rFont val="Tahoma"/>
            <family val="2"/>
          </rPr>
          <t>evr:</t>
        </r>
        <r>
          <rPr>
            <sz val="9"/>
            <color indexed="81"/>
            <rFont val="Tahoma"/>
            <family val="2"/>
          </rPr>
          <t xml:space="preserve">
Ook voor 3e jaar givers</t>
        </r>
      </text>
    </comment>
  </commentList>
</comments>
</file>

<file path=xl/comments4.xml><?xml version="1.0" encoding="utf-8"?>
<comments xmlns="http://schemas.openxmlformats.org/spreadsheetml/2006/main">
  <authors>
    <author>Marc Hens</author>
  </authors>
  <commentList>
    <comment ref="M5" authorId="0" shapeId="0">
      <text>
        <r>
          <rPr>
            <b/>
            <sz val="8"/>
            <color indexed="81"/>
            <rFont val="Tahoma"/>
            <family val="2"/>
          </rPr>
          <t>Marc Hens:</t>
        </r>
        <r>
          <rPr>
            <sz val="8"/>
            <color indexed="81"/>
            <rFont val="Tahoma"/>
            <family val="2"/>
          </rPr>
          <t xml:space="preserve">
DINSDAG 22/7</t>
        </r>
      </text>
    </comment>
    <comment ref="M6" authorId="0" shapeId="0">
      <text>
        <r>
          <rPr>
            <b/>
            <sz val="8"/>
            <color indexed="81"/>
            <rFont val="Tahoma"/>
            <family val="2"/>
          </rPr>
          <t>Marc Hens:</t>
        </r>
        <r>
          <rPr>
            <sz val="8"/>
            <color indexed="81"/>
            <rFont val="Tahoma"/>
            <family val="2"/>
          </rPr>
          <t xml:space="preserve">
DINSDAG</t>
        </r>
      </text>
    </comment>
    <comment ref="L7" authorId="0" shapeId="0">
      <text>
        <r>
          <rPr>
            <b/>
            <sz val="8"/>
            <color indexed="81"/>
            <rFont val="Tahoma"/>
            <family val="2"/>
          </rPr>
          <t>Marc Hens:</t>
        </r>
        <r>
          <rPr>
            <sz val="8"/>
            <color indexed="81"/>
            <rFont val="Tahoma"/>
            <family val="2"/>
          </rPr>
          <t xml:space="preserve">
DONDERDAG</t>
        </r>
      </text>
    </comment>
    <comment ref="L8" authorId="0" shapeId="0">
      <text>
        <r>
          <rPr>
            <b/>
            <sz val="8"/>
            <color indexed="81"/>
            <rFont val="Tahoma"/>
            <family val="2"/>
          </rPr>
          <t>Marc Hens:</t>
        </r>
        <r>
          <rPr>
            <sz val="8"/>
            <color indexed="81"/>
            <rFont val="Tahoma"/>
            <family val="2"/>
          </rPr>
          <t xml:space="preserve">
DONDERDAG</t>
        </r>
      </text>
    </comment>
    <comment ref="L10" authorId="0" shapeId="0">
      <text>
        <r>
          <rPr>
            <b/>
            <sz val="8"/>
            <color indexed="81"/>
            <rFont val="Tahoma"/>
            <family val="2"/>
          </rPr>
          <t>Marc Hens:</t>
        </r>
        <r>
          <rPr>
            <sz val="8"/>
            <color indexed="81"/>
            <rFont val="Tahoma"/>
            <family val="2"/>
          </rPr>
          <t xml:space="preserve">
DONDERDAG</t>
        </r>
      </text>
    </comment>
    <comment ref="H26" authorId="0" shapeId="0">
      <text>
        <r>
          <rPr>
            <b/>
            <sz val="8"/>
            <color indexed="81"/>
            <rFont val="Tahoma"/>
            <family val="2"/>
          </rPr>
          <t>Marc Hens:</t>
        </r>
        <r>
          <rPr>
            <sz val="8"/>
            <color indexed="81"/>
            <rFont val="Tahoma"/>
            <family val="2"/>
          </rPr>
          <t xml:space="preserve">
WOENSDAG</t>
        </r>
      </text>
    </comment>
    <comment ref="H27" authorId="0" shapeId="0">
      <text>
        <r>
          <rPr>
            <b/>
            <sz val="8"/>
            <color indexed="81"/>
            <rFont val="Tahoma"/>
            <family val="2"/>
          </rPr>
          <t>Marc Hens:</t>
        </r>
        <r>
          <rPr>
            <sz val="8"/>
            <color indexed="81"/>
            <rFont val="Tahoma"/>
            <family val="2"/>
          </rPr>
          <t xml:space="preserve">
WOENSDAG</t>
        </r>
      </text>
    </comment>
    <comment ref="M27" authorId="0" shapeId="0">
      <text>
        <r>
          <rPr>
            <b/>
            <sz val="8"/>
            <color indexed="81"/>
            <rFont val="Tahoma"/>
            <family val="2"/>
          </rPr>
          <t>Marc Hens:</t>
        </r>
        <r>
          <rPr>
            <sz val="8"/>
            <color indexed="81"/>
            <rFont val="Tahoma"/>
            <family val="2"/>
          </rPr>
          <t xml:space="preserve">
DINSDAG
</t>
        </r>
      </text>
    </comment>
    <comment ref="N30" authorId="0" shapeId="0">
      <text>
        <r>
          <rPr>
            <b/>
            <sz val="8"/>
            <color indexed="81"/>
            <rFont val="Tahoma"/>
            <family val="2"/>
          </rPr>
          <t>Marc Hens:</t>
        </r>
        <r>
          <rPr>
            <sz val="8"/>
            <color indexed="81"/>
            <rFont val="Tahoma"/>
            <family val="2"/>
          </rPr>
          <t xml:space="preserve">
WOENSDAG 22/7</t>
        </r>
      </text>
    </comment>
    <comment ref="N31" authorId="0" shapeId="0">
      <text>
        <r>
          <rPr>
            <b/>
            <sz val="8"/>
            <color indexed="81"/>
            <rFont val="Tahoma"/>
            <family val="2"/>
          </rPr>
          <t>Marc Hens:</t>
        </r>
        <r>
          <rPr>
            <sz val="8"/>
            <color indexed="81"/>
            <rFont val="Tahoma"/>
            <family val="2"/>
          </rPr>
          <t xml:space="preserve">
WOENSDAG 22/7</t>
        </r>
      </text>
    </comment>
  </commentList>
</comments>
</file>

<file path=xl/sharedStrings.xml><?xml version="1.0" encoding="utf-8"?>
<sst xmlns="http://schemas.openxmlformats.org/spreadsheetml/2006/main" count="300" uniqueCount="158">
  <si>
    <t>Lezer</t>
  </si>
  <si>
    <t>Drukker</t>
  </si>
  <si>
    <t>Denkrr</t>
  </si>
  <si>
    <t>Tekst klaar</t>
  </si>
  <si>
    <t>LO</t>
  </si>
  <si>
    <t>Maquette</t>
  </si>
  <si>
    <t>Op post</t>
  </si>
  <si>
    <t>nr.2</t>
  </si>
  <si>
    <t>nr.3</t>
  </si>
  <si>
    <t>nr.4</t>
  </si>
  <si>
    <t>nr.5</t>
  </si>
  <si>
    <t>nr.6</t>
  </si>
  <si>
    <t>nr.1</t>
  </si>
  <si>
    <t>RR+</t>
  </si>
  <si>
    <t>TKST+</t>
  </si>
  <si>
    <t>LO+</t>
  </si>
  <si>
    <t>MAQ+</t>
  </si>
  <si>
    <t>DRU+</t>
  </si>
  <si>
    <t>PO+</t>
  </si>
  <si>
    <t>poster</t>
  </si>
  <si>
    <t>Zoals steeds is deze planning onder voorbehoud.</t>
  </si>
  <si>
    <t>Eindredactie</t>
  </si>
  <si>
    <t>Layout</t>
  </si>
  <si>
    <t>KB leiding 1 mnd voor KB leden</t>
  </si>
  <si>
    <t>ER</t>
  </si>
  <si>
    <t>TC</t>
  </si>
  <si>
    <t>Foto's</t>
  </si>
  <si>
    <t>HR</t>
  </si>
  <si>
    <t>Overleg HR-ER</t>
  </si>
  <si>
    <t>geen KB</t>
  </si>
  <si>
    <t>Principes</t>
  </si>
  <si>
    <r>
      <t>Apr</t>
    </r>
    <r>
      <rPr>
        <sz val="10"/>
        <rFont val="Arial"/>
        <family val="2"/>
      </rPr>
      <t>-mei-juni</t>
    </r>
  </si>
  <si>
    <r>
      <t>jul</t>
    </r>
    <r>
      <rPr>
        <sz val="10"/>
        <rFont val="Arial"/>
        <family val="2"/>
      </rPr>
      <t>-aug-spt</t>
    </r>
  </si>
  <si>
    <r>
      <t>okt</t>
    </r>
    <r>
      <rPr>
        <sz val="10"/>
        <rFont val="Comic Sans MS"/>
        <family val="4"/>
      </rPr>
      <t>-nov-dec</t>
    </r>
  </si>
  <si>
    <r>
      <t>jan</t>
    </r>
    <r>
      <rPr>
        <sz val="10"/>
        <rFont val="Arial"/>
        <family val="2"/>
      </rPr>
      <t>-febr-mrt</t>
    </r>
  </si>
  <si>
    <t>Maq 2</t>
  </si>
  <si>
    <t>Maq 1</t>
  </si>
  <si>
    <t>Maq 3</t>
  </si>
  <si>
    <t>Pdf nr drukker</t>
  </si>
  <si>
    <t>Ten vroegste</t>
  </si>
  <si>
    <t>Ten laatste</t>
  </si>
  <si>
    <t>hoe sneller hoe beter</t>
  </si>
  <si>
    <t>max. 5 dagen te laat</t>
  </si>
  <si>
    <t>VOOR KB TEN ALLEN TIJDE RITME APR - JUL - OKT - JAN VOOR POST RESPECTEREN DUS OOK NIET TE VROEG OP POST</t>
  </si>
  <si>
    <t>aantal plakdagen</t>
  </si>
  <si>
    <t>liefst niet later</t>
  </si>
  <si>
    <t>Nevelland</t>
  </si>
  <si>
    <t>oplage</t>
  </si>
  <si>
    <t>Oplage bij drukkerij</t>
  </si>
  <si>
    <t>Terinfo: Op post</t>
  </si>
  <si>
    <t>Planning voor Administratie SGV en drukkerij</t>
  </si>
  <si>
    <t>aantal drukdagen</t>
  </si>
  <si>
    <t>nr,4</t>
  </si>
  <si>
    <t>nr. 2</t>
  </si>
  <si>
    <t>Ter info: Alles bij Nevelland</t>
  </si>
  <si>
    <t>hopper</t>
  </si>
  <si>
    <r>
      <t xml:space="preserve"> voor leiding mee met</t>
    </r>
    <r>
      <rPr>
        <b/>
        <sz val="8"/>
        <rFont val="Arial"/>
        <family val="2"/>
      </rPr>
      <t xml:space="preserve"> o&amp;w april</t>
    </r>
    <r>
      <rPr>
        <sz val="8"/>
        <rFont val="Arial"/>
        <family val="2"/>
      </rPr>
      <t xml:space="preserve"> voor leden los in </t>
    </r>
    <r>
      <rPr>
        <b/>
        <sz val="8"/>
        <rFont val="Arial"/>
        <family val="2"/>
      </rPr>
      <t>april</t>
    </r>
    <r>
      <rPr>
        <sz val="8"/>
        <rFont val="Arial"/>
        <family val="2"/>
      </rPr>
      <t xml:space="preserve"> op post, nooit vroeger dan o&amp;w!</t>
    </r>
  </si>
  <si>
    <r>
      <t xml:space="preserve"> voor leiding mee met</t>
    </r>
    <r>
      <rPr>
        <b/>
        <sz val="8"/>
        <rFont val="Arial"/>
        <family val="2"/>
      </rPr>
      <t xml:space="preserve"> o&amp;w juni </t>
    </r>
    <r>
      <rPr>
        <sz val="8"/>
        <rFont val="Arial"/>
        <family val="2"/>
      </rPr>
      <t xml:space="preserve">voor leden los in </t>
    </r>
    <r>
      <rPr>
        <b/>
        <sz val="8"/>
        <rFont val="Arial"/>
        <family val="2"/>
      </rPr>
      <t>juli</t>
    </r>
    <r>
      <rPr>
        <sz val="8"/>
        <rFont val="Arial"/>
        <family val="2"/>
      </rPr>
      <t xml:space="preserve"> op post, nooit vroeger dan o&amp;w!</t>
    </r>
  </si>
  <si>
    <t>OverlgHR-ER</t>
  </si>
  <si>
    <t>Ter info: Alles bij Nevelland/De Foyer</t>
  </si>
  <si>
    <t>NEVELLAND</t>
  </si>
  <si>
    <r>
      <t xml:space="preserve"> voor leiding mee met </t>
    </r>
    <r>
      <rPr>
        <b/>
        <sz val="8"/>
        <rFont val="Arial"/>
        <family val="2"/>
      </rPr>
      <t>o&amp;w okt</t>
    </r>
    <r>
      <rPr>
        <sz val="8"/>
        <rFont val="Arial"/>
        <family val="2"/>
      </rPr>
      <t xml:space="preserve">, voor leden los in </t>
    </r>
    <r>
      <rPr>
        <b/>
        <sz val="8"/>
        <rFont val="Arial"/>
        <family val="2"/>
      </rPr>
      <t>okt</t>
    </r>
    <r>
      <rPr>
        <sz val="8"/>
        <rFont val="Arial"/>
        <family val="2"/>
      </rPr>
      <t xml:space="preserve"> op post, nooit vroeger dan o&amp;w!</t>
    </r>
  </si>
  <si>
    <r>
      <t xml:space="preserve"> voor leiding mee met </t>
    </r>
    <r>
      <rPr>
        <b/>
        <sz val="8"/>
        <rFont val="Arial"/>
        <family val="2"/>
      </rPr>
      <t>o&amp;w dec</t>
    </r>
    <r>
      <rPr>
        <sz val="8"/>
        <rFont val="Arial"/>
        <family val="2"/>
      </rPr>
      <t xml:space="preserve"> voor leden los in </t>
    </r>
    <r>
      <rPr>
        <b/>
        <sz val="8"/>
        <rFont val="Arial"/>
        <family val="2"/>
      </rPr>
      <t>jan</t>
    </r>
    <r>
      <rPr>
        <sz val="8"/>
        <rFont val="Arial"/>
        <family val="2"/>
      </rPr>
      <t xml:space="preserve"> op post, nooit vroeger dan o&amp;w!</t>
    </r>
  </si>
  <si>
    <t>* TC telkens op een vrijdag</t>
  </si>
  <si>
    <t>nr.7</t>
  </si>
  <si>
    <t>nr.8</t>
  </si>
  <si>
    <t>nr.9</t>
  </si>
  <si>
    <t>nr.10</t>
  </si>
  <si>
    <t>nr.11</t>
  </si>
  <si>
    <t>nr.12</t>
  </si>
  <si>
    <t>september</t>
  </si>
  <si>
    <t>oktober</t>
  </si>
  <si>
    <t>november</t>
  </si>
  <si>
    <t>december</t>
  </si>
  <si>
    <t>maart</t>
  </si>
  <si>
    <t>april</t>
  </si>
  <si>
    <t>mei</t>
  </si>
  <si>
    <t>juni</t>
  </si>
  <si>
    <t>juli</t>
  </si>
  <si>
    <t>augustus</t>
  </si>
  <si>
    <t>Aan}leiding</t>
  </si>
  <si>
    <t>Papierwerk</t>
  </si>
  <si>
    <t>HO info</t>
  </si>
  <si>
    <t>ER + techniek</t>
  </si>
  <si>
    <t>Redactie start + foto's</t>
  </si>
  <si>
    <t>Afspraken ivm Papierwerk</t>
  </si>
  <si>
    <t>Afspraken ivm Rond}leiding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</si>
  <si>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</si>
  <si>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Oproep vrijdag</t>
  </si>
  <si>
    <t>Staf dinsdag</t>
  </si>
  <si>
    <t>Overleg ER + deadline RSS feeds vrijdag</t>
  </si>
  <si>
    <t>Vrijwilligers mailen onderwerpen naar nieuwsbrieven@scoutsengidsenvlaanderen.be</t>
  </si>
  <si>
    <t>De hoofdredacteur beslist</t>
  </si>
  <si>
    <t>Oproep= onderwerpen verzamelen via staf en vrijwilligers + deadline en RSS feeds</t>
  </si>
  <si>
    <t>Staf = voorstel nieuwsbriefitems op stafvergadering dinsdag</t>
  </si>
  <si>
    <t>Redactie start = aanpassen pagina's en taggen (mag beginnen vanaf oproep) + hoofdredacteur kiest volgorde en foto's</t>
  </si>
  <si>
    <t>Redactie result = testversie</t>
  </si>
  <si>
    <t>idem Aan}leiding</t>
  </si>
  <si>
    <t>Papieren zending met bijlagen naar groepen: 1 pakket, niet per GRL</t>
  </si>
  <si>
    <t>600 ex voor groepen, 250 VR en 50 marge</t>
  </si>
  <si>
    <t>Tijdig bij staf en kopieerdienst</t>
  </si>
  <si>
    <t>September: wachten op materiaal van HO (publicaties)</t>
  </si>
  <si>
    <t>KG</t>
  </si>
  <si>
    <t>jan en feb</t>
  </si>
  <si>
    <t>pdf + start druk</t>
  </si>
  <si>
    <t>Oplage + start druk</t>
  </si>
  <si>
    <t>Deadline maandag voor nieuwsbrieven</t>
  </si>
  <si>
    <t>Reminder oproep donderdag</t>
  </si>
  <si>
    <t>PLANNING OVER &amp; WEER 2014-2015: jaargang 39</t>
  </si>
  <si>
    <t>PLANNING Krak Boem 2014-2015: jaargang 7</t>
  </si>
  <si>
    <t>Foyer</t>
  </si>
  <si>
    <t>Drukken</t>
  </si>
  <si>
    <t>PLANNING Aan}leiding, Rond}leiding en Papierwerk 2014-2015-2016</t>
  </si>
  <si>
    <t>Rond}leiding/klad}werk</t>
  </si>
  <si>
    <t>Papierwerk / Thema / Extra</t>
  </si>
  <si>
    <t>Redactie resultaat dindsag</t>
  </si>
  <si>
    <t>Marian maandag</t>
  </si>
  <si>
    <t>17 - 23/06/2014</t>
  </si>
  <si>
    <t>15 - 22/07/2014</t>
  </si>
  <si>
    <t>nr. 10</t>
  </si>
  <si>
    <t>nr.13</t>
  </si>
  <si>
    <t>12 - 18/08/2014</t>
  </si>
  <si>
    <t>09-15/09/2014</t>
  </si>
  <si>
    <t>14 - 20/10/2014</t>
  </si>
  <si>
    <t>4 - 17/11/2014</t>
  </si>
  <si>
    <t>9- 15/12/2014</t>
  </si>
  <si>
    <t>20 - 26/01/2015</t>
  </si>
  <si>
    <t>3 - 9/03/2015</t>
  </si>
  <si>
    <t>14 -20/04/2015</t>
  </si>
  <si>
    <t>Kampwerk</t>
  </si>
  <si>
    <t>21 - 27/04/2015</t>
  </si>
  <si>
    <t>19 - 26/05/2015</t>
  </si>
  <si>
    <t>17 - 22/06/2015</t>
  </si>
  <si>
    <t>14 - 20/07/2015</t>
  </si>
  <si>
    <t>nr. 11</t>
  </si>
  <si>
    <t>11 - 17/08/2015</t>
  </si>
  <si>
    <t>nr 1</t>
  </si>
  <si>
    <t>08-14/09/2015</t>
  </si>
  <si>
    <t>Afspraken ivm Aan}leiding en extra nieuwsbrieven</t>
  </si>
  <si>
    <t>Overleg ER = tussentijds overleg SV/SDS/EVR</t>
  </si>
  <si>
    <t>posters + hopper</t>
  </si>
  <si>
    <t>In}Leiding + poster</t>
  </si>
  <si>
    <t>BIJLAGE</t>
  </si>
  <si>
    <t>FOLIE/ NEVELLAND/ FOYER/…</t>
  </si>
  <si>
    <t>FOLIE</t>
  </si>
  <si>
    <t>FOYER</t>
  </si>
  <si>
    <t>KRAK?BOEM! Zit altijd in o&amp;w behalve in februari en juli/aug (er zijn 4 Krak?Boem! en 6 Over &amp; Weers)</t>
  </si>
  <si>
    <r>
      <rPr>
        <b/>
        <sz val="10"/>
        <rFont val="Arial"/>
        <family val="2"/>
      </rPr>
      <t>1</t>
    </r>
    <r>
      <rPr>
        <sz val="10"/>
        <rFont val="Arial"/>
        <family val="2"/>
      </rPr>
      <t>. KB (moet ingeniet worden in O&amp;W)</t>
    </r>
  </si>
  <si>
    <r>
      <rPr>
        <b/>
        <sz val="10"/>
        <rFont val="Arial"/>
        <family val="2"/>
      </rPr>
      <t>1</t>
    </r>
    <r>
      <rPr>
        <sz val="10"/>
        <rFont val="Arial"/>
        <family val="2"/>
      </rPr>
      <t>. Poster: 'hier leeft een scout'</t>
    </r>
  </si>
  <si>
    <r>
      <rPr>
        <b/>
        <sz val="10"/>
        <rFont val="Arial"/>
        <family val="2"/>
      </rPr>
      <t xml:space="preserve">1. </t>
    </r>
    <r>
      <rPr>
        <sz val="10"/>
        <rFont val="Arial"/>
        <family val="2"/>
      </rPr>
      <t>Hopper folder: 'kampmateriaal'</t>
    </r>
  </si>
  <si>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.Kleine gids </t>
    </r>
    <r>
      <rPr>
        <i/>
        <sz val="10"/>
        <rFont val="Arial"/>
        <family val="2"/>
      </rPr>
      <t>(enkel voor nieuwe leden)</t>
    </r>
  </si>
  <si>
    <r>
      <rPr>
        <b/>
        <sz val="10"/>
        <rFont val="Arial"/>
        <family val="2"/>
      </rPr>
      <t>1.</t>
    </r>
    <r>
      <rPr>
        <sz val="10"/>
        <rFont val="Arial"/>
        <family val="2"/>
      </rPr>
      <t xml:space="preserve"> KB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.In{leiding </t>
    </r>
    <r>
      <rPr>
        <i/>
        <sz val="10"/>
        <rFont val="Arial"/>
        <family val="2"/>
      </rPr>
      <t>(enkel voor 1stejaars</t>
    </r>
    <r>
      <rPr>
        <sz val="10"/>
        <rFont val="Arial"/>
        <family val="2"/>
      </rPr>
      <t xml:space="preserve">)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>.Poster 'hier leeft een scout'</t>
    </r>
  </si>
  <si>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. KB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>. Hopper folder 'kamp'</t>
    </r>
  </si>
  <si>
    <r>
      <rPr>
        <b/>
        <sz val="10"/>
        <rFont val="Arial"/>
        <family val="2"/>
      </rPr>
      <t>1.</t>
    </r>
    <r>
      <rPr>
        <sz val="10"/>
        <rFont val="Arial"/>
        <family val="2"/>
      </rPr>
      <t xml:space="preserve"> Jaarthemaposter</t>
    </r>
    <r>
      <rPr>
        <b/>
        <sz val="10"/>
        <rFont val="Arial"/>
        <family val="2"/>
      </rPr>
      <t xml:space="preserve"> 2</t>
    </r>
    <r>
      <rPr>
        <sz val="10"/>
        <rFont val="Arial"/>
        <family val="2"/>
      </rPr>
      <t>. Jaarkalender</t>
    </r>
    <r>
      <rPr>
        <b/>
        <sz val="10"/>
        <rFont val="Arial"/>
        <family val="2"/>
      </rPr>
      <t xml:space="preserve"> 3</t>
    </r>
    <r>
      <rPr>
        <sz val="10"/>
        <rFont val="Arial"/>
        <family val="2"/>
      </rPr>
      <t>. Hopper folder 'uniform'</t>
    </r>
  </si>
  <si>
    <r>
      <rPr>
        <b/>
        <sz val="10"/>
        <rFont val="Arial"/>
        <family val="2"/>
      </rPr>
      <t>1.</t>
    </r>
    <r>
      <rPr>
        <sz val="10"/>
        <rFont val="Arial"/>
        <family val="2"/>
      </rPr>
      <t xml:space="preserve"> KB </t>
    </r>
    <r>
      <rPr>
        <b/>
        <sz val="10"/>
        <rFont val="Arial"/>
        <family val="2"/>
      </rPr>
      <t>2.</t>
    </r>
    <r>
      <rPr>
        <sz val="10"/>
        <rFont val="Arial"/>
        <family val="2"/>
      </rPr>
      <t xml:space="preserve"> Hopper folder 'groepsmateriaal'</t>
    </r>
  </si>
  <si>
    <t>Is nog niet zeker</t>
  </si>
  <si>
    <t xml:space="preserve">FOLIE (kb met kleine gids) &amp; FOYER (kb zonder kg) </t>
  </si>
  <si>
    <t>Lezer woensdag Aanleiding, Vrijdag Kladwerk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</si>
</sst>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-mmm\-yy"/>
    <numFmt numFmtId="165" formatCode="[$-813]dd\-mmm\-yy;@"/>
    <numFmt numFmtId="166" formatCode="dd\.mm\.yy;@"/>
  </numFmts>
  <fonts count="35" x14ac:knownFonts="1">
    <font>
      <sz val="10"/>
      <name val="Arial"/>
    </font>
    <font>
      <sz val="8"/>
      <name val="Comic Sans MS"/>
      <family val="4"/>
    </font>
    <font>
      <b/>
      <i/>
      <sz val="14"/>
      <name val="Comic Sans MS"/>
      <family val="4"/>
    </font>
    <font>
      <b/>
      <i/>
      <sz val="8"/>
      <name val="Comic Sans MS"/>
      <family val="4"/>
    </font>
    <font>
      <sz val="10"/>
      <name val="Comic Sans MS"/>
      <family val="4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name val="Arial Narrow"/>
      <family val="2"/>
    </font>
    <font>
      <sz val="9"/>
      <color indexed="10"/>
      <name val="Arial Narrow"/>
      <family val="2"/>
    </font>
    <font>
      <b/>
      <sz val="10"/>
      <name val="Arial"/>
      <family val="2"/>
    </font>
    <font>
      <b/>
      <sz val="10"/>
      <name val="Comic Sans MS"/>
      <family val="4"/>
    </font>
    <font>
      <sz val="7"/>
      <name val="Comic Sans MS"/>
      <family val="4"/>
    </font>
    <font>
      <sz val="7"/>
      <name val="Arial"/>
      <family val="2"/>
    </font>
    <font>
      <sz val="12"/>
      <name val="Comic Sans MS"/>
      <family val="4"/>
    </font>
    <font>
      <sz val="6"/>
      <name val="Comic Sans MS"/>
      <family val="4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sz val="9"/>
      <color rgb="FFFF0000"/>
      <name val="Arial Narrow"/>
      <family val="2"/>
    </font>
    <font>
      <sz val="10"/>
      <color theme="0"/>
      <name val="Arial"/>
      <family val="2"/>
    </font>
    <font>
      <u/>
      <sz val="9"/>
      <name val="Arial Narrow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u/>
      <sz val="9"/>
      <name val="Arial"/>
      <family val="2"/>
    </font>
    <font>
      <i/>
      <sz val="9"/>
      <name val="Arial"/>
      <family val="2"/>
    </font>
    <font>
      <b/>
      <sz val="14"/>
      <name val="Verdana"/>
      <family val="2"/>
    </font>
    <font>
      <i/>
      <sz val="10"/>
      <name val="Arial"/>
      <family val="2"/>
    </font>
    <font>
      <sz val="6"/>
      <name val="Arial Narrow"/>
      <family val="2"/>
    </font>
  </fonts>
  <fills count="2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7">
    <xf numFmtId="0" fontId="0" fillId="0" borderId="0" xfId="0"/>
    <xf numFmtId="0" fontId="1" fillId="2" borderId="1" xfId="0" applyFont="1" applyFill="1" applyBorder="1" applyAlignment="1">
      <alignment horizontal="centerContinuous" vertical="center"/>
    </xf>
    <xf numFmtId="0" fontId="1" fillId="2" borderId="2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3" fillId="2" borderId="2" xfId="0" applyFont="1" applyFill="1" applyBorder="1" applyAlignment="1">
      <alignment horizontal="centerContinuous" vertical="center"/>
    </xf>
    <xf numFmtId="0" fontId="1" fillId="2" borderId="3" xfId="0" applyFont="1" applyFill="1" applyBorder="1" applyAlignment="1">
      <alignment horizontal="centerContinuous" vertical="center"/>
    </xf>
    <xf numFmtId="0" fontId="4" fillId="0" borderId="0" xfId="0" applyFont="1"/>
    <xf numFmtId="0" fontId="1" fillId="3" borderId="4" xfId="0" applyFont="1" applyFill="1" applyBorder="1"/>
    <xf numFmtId="0" fontId="1" fillId="3" borderId="5" xfId="0" applyFont="1" applyFill="1" applyBorder="1"/>
    <xf numFmtId="0" fontId="0" fillId="3" borderId="6" xfId="0" applyFill="1" applyBorder="1"/>
    <xf numFmtId="0" fontId="0" fillId="3" borderId="7" xfId="0" applyFill="1" applyBorder="1"/>
    <xf numFmtId="0" fontId="1" fillId="3" borderId="8" xfId="0" applyFont="1" applyFill="1" applyBorder="1"/>
    <xf numFmtId="14" fontId="4" fillId="0" borderId="0" xfId="0" applyNumberFormat="1" applyFont="1"/>
    <xf numFmtId="0" fontId="1" fillId="0" borderId="0" xfId="0" applyFont="1"/>
    <xf numFmtId="14" fontId="1" fillId="0" borderId="0" xfId="0" applyNumberFormat="1" applyFont="1" applyBorder="1"/>
    <xf numFmtId="14" fontId="1" fillId="0" borderId="0" xfId="0" applyNumberFormat="1" applyFont="1" applyFill="1" applyBorder="1"/>
    <xf numFmtId="3" fontId="1" fillId="0" borderId="0" xfId="0" applyNumberFormat="1" applyFont="1" applyBorder="1"/>
    <xf numFmtId="15" fontId="0" fillId="0" borderId="0" xfId="0" applyNumberFormat="1"/>
    <xf numFmtId="15" fontId="4" fillId="4" borderId="0" xfId="0" applyNumberFormat="1" applyFont="1" applyFill="1"/>
    <xf numFmtId="164" fontId="1" fillId="0" borderId="0" xfId="0" applyNumberFormat="1" applyFont="1" applyBorder="1"/>
    <xf numFmtId="0" fontId="6" fillId="0" borderId="9" xfId="0" applyFont="1" applyBorder="1"/>
    <xf numFmtId="14" fontId="1" fillId="5" borderId="0" xfId="0" applyNumberFormat="1" applyFont="1" applyFill="1" applyBorder="1"/>
    <xf numFmtId="0" fontId="6" fillId="0" borderId="0" xfId="0" applyFont="1"/>
    <xf numFmtId="0" fontId="6" fillId="3" borderId="6" xfId="0" applyFont="1" applyFill="1" applyBorder="1"/>
    <xf numFmtId="164" fontId="9" fillId="0" borderId="10" xfId="0" applyNumberFormat="1" applyFont="1" applyFill="1" applyBorder="1" applyAlignment="1">
      <alignment horizontal="right"/>
    </xf>
    <xf numFmtId="164" fontId="9" fillId="0" borderId="11" xfId="0" applyNumberFormat="1" applyFont="1" applyFill="1" applyBorder="1"/>
    <xf numFmtId="0" fontId="9" fillId="0" borderId="0" xfId="0" applyFont="1"/>
    <xf numFmtId="164" fontId="9" fillId="4" borderId="10" xfId="0" applyNumberFormat="1" applyFont="1" applyFill="1" applyBorder="1" applyAlignment="1">
      <alignment horizontal="right"/>
    </xf>
    <xf numFmtId="14" fontId="9" fillId="0" borderId="0" xfId="0" applyNumberFormat="1" applyFont="1"/>
    <xf numFmtId="14" fontId="9" fillId="0" borderId="0" xfId="0" applyNumberFormat="1" applyFont="1" applyBorder="1"/>
    <xf numFmtId="0" fontId="5" fillId="0" borderId="12" xfId="0" applyFont="1" applyBorder="1"/>
    <xf numFmtId="0" fontId="1" fillId="0" borderId="12" xfId="0" applyFont="1" applyBorder="1"/>
    <xf numFmtId="3" fontId="1" fillId="0" borderId="12" xfId="0" applyNumberFormat="1" applyFont="1" applyBorder="1"/>
    <xf numFmtId="0" fontId="9" fillId="0" borderId="10" xfId="0" applyFont="1" applyBorder="1"/>
    <xf numFmtId="164" fontId="9" fillId="4" borderId="10" xfId="0" applyNumberFormat="1" applyFont="1" applyFill="1" applyBorder="1"/>
    <xf numFmtId="164" fontId="9" fillId="6" borderId="10" xfId="0" applyNumberFormat="1" applyFont="1" applyFill="1" applyBorder="1"/>
    <xf numFmtId="164" fontId="9" fillId="0" borderId="10" xfId="0" applyNumberFormat="1" applyFont="1" applyFill="1" applyBorder="1"/>
    <xf numFmtId="164" fontId="9" fillId="0" borderId="10" xfId="0" applyNumberFormat="1" applyFont="1" applyBorder="1"/>
    <xf numFmtId="164" fontId="9" fillId="0" borderId="10" xfId="0" applyNumberFormat="1" applyFont="1" applyBorder="1" applyAlignment="1">
      <alignment horizontal="center"/>
    </xf>
    <xf numFmtId="0" fontId="9" fillId="0" borderId="10" xfId="0" applyNumberFormat="1" applyFont="1" applyBorder="1"/>
    <xf numFmtId="3" fontId="9" fillId="0" borderId="10" xfId="0" applyNumberFormat="1" applyFont="1" applyBorder="1"/>
    <xf numFmtId="1" fontId="9" fillId="0" borderId="10" xfId="0" applyNumberFormat="1" applyFont="1" applyBorder="1"/>
    <xf numFmtId="0" fontId="6" fillId="3" borderId="7" xfId="0" applyFont="1" applyFill="1" applyBorder="1"/>
    <xf numFmtId="0" fontId="6" fillId="3" borderId="4" xfId="0" applyFont="1" applyFill="1" applyBorder="1"/>
    <xf numFmtId="0" fontId="9" fillId="0" borderId="12" xfId="0" applyFont="1" applyBorder="1"/>
    <xf numFmtId="0" fontId="10" fillId="0" borderId="12" xfId="0" applyFont="1" applyFill="1" applyBorder="1"/>
    <xf numFmtId="3" fontId="9" fillId="0" borderId="12" xfId="0" applyNumberFormat="1" applyFont="1" applyBorder="1"/>
    <xf numFmtId="0" fontId="9" fillId="0" borderId="10" xfId="0" applyFont="1" applyFill="1" applyBorder="1"/>
    <xf numFmtId="164" fontId="9" fillId="0" borderId="10" xfId="0" applyNumberFormat="1" applyFont="1" applyFill="1" applyBorder="1" applyAlignment="1">
      <alignment horizontal="center"/>
    </xf>
    <xf numFmtId="164" fontId="9" fillId="6" borderId="10" xfId="0" applyNumberFormat="1" applyFont="1" applyFill="1" applyBorder="1" applyAlignment="1">
      <alignment horizontal="right"/>
    </xf>
    <xf numFmtId="0" fontId="1" fillId="4" borderId="5" xfId="0" applyFont="1" applyFill="1" applyBorder="1"/>
    <xf numFmtId="0" fontId="0" fillId="4" borderId="7" xfId="0" applyFill="1" applyBorder="1"/>
    <xf numFmtId="0" fontId="9" fillId="4" borderId="10" xfId="0" applyFont="1" applyFill="1" applyBorder="1"/>
    <xf numFmtId="0" fontId="11" fillId="0" borderId="0" xfId="0" applyFont="1"/>
    <xf numFmtId="14" fontId="12" fillId="0" borderId="0" xfId="0" applyNumberFormat="1" applyFont="1"/>
    <xf numFmtId="164" fontId="9" fillId="6" borderId="10" xfId="0" applyNumberFormat="1" applyFont="1" applyFill="1" applyBorder="1" applyAlignment="1">
      <alignment horizontal="center"/>
    </xf>
    <xf numFmtId="0" fontId="9" fillId="0" borderId="13" xfId="0" applyFont="1" applyFill="1" applyBorder="1"/>
    <xf numFmtId="164" fontId="9" fillId="0" borderId="13" xfId="0" applyNumberFormat="1" applyFont="1" applyFill="1" applyBorder="1"/>
    <xf numFmtId="164" fontId="9" fillId="0" borderId="13" xfId="0" applyNumberFormat="1" applyFont="1" applyFill="1" applyBorder="1" applyAlignment="1">
      <alignment horizontal="right"/>
    </xf>
    <xf numFmtId="0" fontId="9" fillId="4" borderId="13" xfId="0" applyFont="1" applyFill="1" applyBorder="1"/>
    <xf numFmtId="164" fontId="9" fillId="0" borderId="13" xfId="0" applyNumberFormat="1" applyFont="1" applyFill="1" applyBorder="1" applyAlignment="1">
      <alignment horizontal="center"/>
    </xf>
    <xf numFmtId="1" fontId="9" fillId="0" borderId="13" xfId="0" applyNumberFormat="1" applyFont="1" applyFill="1" applyBorder="1"/>
    <xf numFmtId="0" fontId="9" fillId="0" borderId="14" xfId="0" applyFont="1" applyBorder="1"/>
    <xf numFmtId="164" fontId="9" fillId="0" borderId="14" xfId="0" applyNumberFormat="1" applyFont="1" applyFill="1" applyBorder="1"/>
    <xf numFmtId="164" fontId="9" fillId="0" borderId="14" xfId="0" applyNumberFormat="1" applyFont="1" applyFill="1" applyBorder="1" applyAlignment="1">
      <alignment horizontal="right"/>
    </xf>
    <xf numFmtId="0" fontId="9" fillId="4" borderId="14" xfId="0" applyFont="1" applyFill="1" applyBorder="1"/>
    <xf numFmtId="164" fontId="9" fillId="4" borderId="14" xfId="0" applyNumberFormat="1" applyFont="1" applyFill="1" applyBorder="1"/>
    <xf numFmtId="1" fontId="9" fillId="0" borderId="14" xfId="0" applyNumberFormat="1" applyFont="1" applyBorder="1"/>
    <xf numFmtId="164" fontId="9" fillId="6" borderId="13" xfId="0" applyNumberFormat="1" applyFont="1" applyFill="1" applyBorder="1" applyAlignment="1">
      <alignment horizontal="center"/>
    </xf>
    <xf numFmtId="3" fontId="9" fillId="0" borderId="13" xfId="0" applyNumberFormat="1" applyFont="1" applyFill="1" applyBorder="1"/>
    <xf numFmtId="3" fontId="9" fillId="0" borderId="14" xfId="0" applyNumberFormat="1" applyFont="1" applyBorder="1"/>
    <xf numFmtId="0" fontId="9" fillId="0" borderId="15" xfId="0" applyFont="1" applyBorder="1"/>
    <xf numFmtId="164" fontId="9" fillId="0" borderId="15" xfId="0" applyNumberFormat="1" applyFont="1" applyFill="1" applyBorder="1"/>
    <xf numFmtId="164" fontId="9" fillId="0" borderId="15" xfId="0" applyNumberFormat="1" applyFont="1" applyFill="1" applyBorder="1" applyAlignment="1">
      <alignment horizontal="right"/>
    </xf>
    <xf numFmtId="164" fontId="9" fillId="0" borderId="15" xfId="0" applyNumberFormat="1" applyFont="1" applyBorder="1"/>
    <xf numFmtId="1" fontId="9" fillId="0" borderId="15" xfId="0" applyNumberFormat="1" applyFont="1" applyBorder="1"/>
    <xf numFmtId="0" fontId="9" fillId="0" borderId="16" xfId="0" applyFont="1" applyBorder="1"/>
    <xf numFmtId="0" fontId="1" fillId="7" borderId="5" xfId="0" applyFont="1" applyFill="1" applyBorder="1"/>
    <xf numFmtId="0" fontId="1" fillId="7" borderId="8" xfId="0" applyFont="1" applyFill="1" applyBorder="1"/>
    <xf numFmtId="0" fontId="0" fillId="7" borderId="6" xfId="0" applyFill="1" applyBorder="1"/>
    <xf numFmtId="0" fontId="9" fillId="7" borderId="10" xfId="0" applyFont="1" applyFill="1" applyBorder="1"/>
    <xf numFmtId="164" fontId="9" fillId="7" borderId="10" xfId="0" applyNumberFormat="1" applyFont="1" applyFill="1" applyBorder="1"/>
    <xf numFmtId="0" fontId="9" fillId="7" borderId="14" xfId="0" applyFont="1" applyFill="1" applyBorder="1"/>
    <xf numFmtId="164" fontId="9" fillId="7" borderId="14" xfId="0" applyNumberFormat="1" applyFont="1" applyFill="1" applyBorder="1"/>
    <xf numFmtId="164" fontId="9" fillId="7" borderId="13" xfId="0" applyNumberFormat="1" applyFont="1" applyFill="1" applyBorder="1"/>
    <xf numFmtId="0" fontId="9" fillId="8" borderId="10" xfId="0" applyFont="1" applyFill="1" applyBorder="1"/>
    <xf numFmtId="164" fontId="9" fillId="8" borderId="10" xfId="0" applyNumberFormat="1" applyFont="1" applyFill="1" applyBorder="1"/>
    <xf numFmtId="164" fontId="9" fillId="7" borderId="10" xfId="0" applyNumberFormat="1" applyFont="1" applyFill="1" applyBorder="1" applyAlignment="1">
      <alignment horizontal="right"/>
    </xf>
    <xf numFmtId="164" fontId="9" fillId="0" borderId="0" xfId="0" applyNumberFormat="1" applyFont="1" applyFill="1" applyBorder="1"/>
    <xf numFmtId="164" fontId="1" fillId="0" borderId="0" xfId="0" applyNumberFormat="1" applyFont="1" applyFill="1" applyBorder="1"/>
    <xf numFmtId="0" fontId="13" fillId="3" borderId="8" xfId="0" applyFont="1" applyFill="1" applyBorder="1"/>
    <xf numFmtId="0" fontId="14" fillId="3" borderId="6" xfId="0" applyFont="1" applyFill="1" applyBorder="1"/>
    <xf numFmtId="164" fontId="9" fillId="4" borderId="13" xfId="0" applyNumberFormat="1" applyFont="1" applyFill="1" applyBorder="1" applyAlignment="1">
      <alignment horizontal="right"/>
    </xf>
    <xf numFmtId="164" fontId="9" fillId="0" borderId="13" xfId="0" applyNumberFormat="1" applyFont="1" applyBorder="1"/>
    <xf numFmtId="3" fontId="9" fillId="0" borderId="13" xfId="0" applyNumberFormat="1" applyFont="1" applyBorder="1"/>
    <xf numFmtId="1" fontId="9" fillId="0" borderId="13" xfId="0" applyNumberFormat="1" applyFont="1" applyBorder="1"/>
    <xf numFmtId="0" fontId="4" fillId="2" borderId="6" xfId="0" applyFont="1" applyFill="1" applyBorder="1" applyAlignment="1">
      <alignment horizontal="centerContinuous" vertical="center"/>
    </xf>
    <xf numFmtId="0" fontId="4" fillId="2" borderId="10" xfId="0" applyFont="1" applyFill="1" applyBorder="1" applyAlignment="1">
      <alignment horizontal="centerContinuous" vertical="center"/>
    </xf>
    <xf numFmtId="0" fontId="4" fillId="2" borderId="10" xfId="0" applyFont="1" applyFill="1" applyBorder="1" applyAlignment="1">
      <alignment horizontal="left" vertical="center"/>
    </xf>
    <xf numFmtId="0" fontId="9" fillId="0" borderId="0" xfId="0" applyFont="1" applyBorder="1"/>
    <xf numFmtId="0" fontId="0" fillId="0" borderId="0" xfId="0" applyBorder="1"/>
    <xf numFmtId="0" fontId="15" fillId="2" borderId="6" xfId="0" applyFont="1" applyFill="1" applyBorder="1" applyAlignment="1">
      <alignment horizontal="centerContinuous" vertical="center"/>
    </xf>
    <xf numFmtId="0" fontId="0" fillId="0" borderId="10" xfId="0" applyBorder="1"/>
    <xf numFmtId="0" fontId="11" fillId="6" borderId="0" xfId="0" applyFont="1" applyFill="1" applyBorder="1"/>
    <xf numFmtId="0" fontId="16" fillId="2" borderId="10" xfId="0" applyFont="1" applyFill="1" applyBorder="1" applyAlignment="1">
      <alignment horizontal="centerContinuous" vertical="center"/>
    </xf>
    <xf numFmtId="164" fontId="9" fillId="9" borderId="14" xfId="0" applyNumberFormat="1" applyFont="1" applyFill="1" applyBorder="1"/>
    <xf numFmtId="0" fontId="4" fillId="2" borderId="10" xfId="0" applyFont="1" applyFill="1" applyBorder="1" applyAlignment="1">
      <alignment horizontal="centerContinuous" vertical="center" wrapText="1"/>
    </xf>
    <xf numFmtId="0" fontId="6" fillId="0" borderId="17" xfId="0" applyFont="1" applyBorder="1" applyAlignment="1">
      <alignment horizontal="center" wrapText="1"/>
    </xf>
    <xf numFmtId="0" fontId="20" fillId="0" borderId="0" xfId="0" applyFont="1"/>
    <xf numFmtId="164" fontId="9" fillId="0" borderId="0" xfId="0" applyNumberFormat="1" applyFont="1" applyBorder="1"/>
    <xf numFmtId="164" fontId="9" fillId="0" borderId="0" xfId="0" applyNumberFormat="1" applyFont="1" applyFill="1" applyBorder="1" applyAlignment="1">
      <alignment horizontal="right"/>
    </xf>
    <xf numFmtId="164" fontId="9" fillId="0" borderId="18" xfId="0" applyNumberFormat="1" applyFont="1" applyBorder="1"/>
    <xf numFmtId="0" fontId="9" fillId="0" borderId="0" xfId="0" applyNumberFormat="1" applyFont="1" applyBorder="1"/>
    <xf numFmtId="1" fontId="9" fillId="0" borderId="0" xfId="0" applyNumberFormat="1" applyFont="1" applyBorder="1"/>
    <xf numFmtId="164" fontId="9" fillId="6" borderId="15" xfId="0" applyNumberFormat="1" applyFont="1" applyFill="1" applyBorder="1" applyAlignment="1">
      <alignment horizontal="right"/>
    </xf>
    <xf numFmtId="0" fontId="9" fillId="4" borderId="15" xfId="0" applyFont="1" applyFill="1" applyBorder="1"/>
    <xf numFmtId="0" fontId="9" fillId="7" borderId="15" xfId="0" applyFont="1" applyFill="1" applyBorder="1"/>
    <xf numFmtId="164" fontId="9" fillId="7" borderId="15" xfId="0" applyNumberFormat="1" applyFont="1" applyFill="1" applyBorder="1" applyAlignment="1">
      <alignment horizontal="right"/>
    </xf>
    <xf numFmtId="0" fontId="9" fillId="8" borderId="15" xfId="0" applyFont="1" applyFill="1" applyBorder="1"/>
    <xf numFmtId="3" fontId="9" fillId="0" borderId="15" xfId="0" applyNumberFormat="1" applyFont="1" applyBorder="1"/>
    <xf numFmtId="0" fontId="4" fillId="2" borderId="10" xfId="0" applyFont="1" applyFill="1" applyBorder="1" applyAlignment="1">
      <alignment horizontal="center" vertical="center"/>
    </xf>
    <xf numFmtId="0" fontId="9" fillId="0" borderId="0" xfId="0" applyFont="1" applyFill="1" applyBorder="1"/>
    <xf numFmtId="164" fontId="21" fillId="0" borderId="0" xfId="0" applyNumberFormat="1" applyFont="1" applyBorder="1"/>
    <xf numFmtId="164" fontId="9" fillId="10" borderId="10" xfId="0" applyNumberFormat="1" applyFont="1" applyFill="1" applyBorder="1" applyAlignment="1">
      <alignment horizontal="center"/>
    </xf>
    <xf numFmtId="164" fontId="9" fillId="11" borderId="10" xfId="0" applyNumberFormat="1" applyFont="1" applyFill="1" applyBorder="1"/>
    <xf numFmtId="164" fontId="9" fillId="9" borderId="10" xfId="0" applyNumberFormat="1" applyFont="1" applyFill="1" applyBorder="1"/>
    <xf numFmtId="164" fontId="9" fillId="15" borderId="10" xfId="0" applyNumberFormat="1" applyFont="1" applyFill="1" applyBorder="1" applyAlignment="1">
      <alignment horizontal="center"/>
    </xf>
    <xf numFmtId="164" fontId="9" fillId="15" borderId="14" xfId="0" applyNumberFormat="1" applyFont="1" applyFill="1" applyBorder="1" applyAlignment="1">
      <alignment horizontal="center"/>
    </xf>
    <xf numFmtId="14" fontId="1" fillId="15" borderId="0" xfId="0" applyNumberFormat="1" applyFont="1" applyFill="1" applyBorder="1"/>
    <xf numFmtId="164" fontId="9" fillId="11" borderId="14" xfId="0" applyNumberFormat="1" applyFont="1" applyFill="1" applyBorder="1"/>
    <xf numFmtId="164" fontId="9" fillId="7" borderId="14" xfId="0" applyNumberFormat="1" applyFont="1" applyFill="1" applyBorder="1" applyAlignment="1">
      <alignment horizontal="right"/>
    </xf>
    <xf numFmtId="164" fontId="9" fillId="11" borderId="14" xfId="0" applyNumberFormat="1" applyFont="1" applyFill="1" applyBorder="1" applyAlignment="1">
      <alignment horizontal="right"/>
    </xf>
    <xf numFmtId="0" fontId="9" fillId="0" borderId="15" xfId="0" applyFont="1" applyFill="1" applyBorder="1"/>
    <xf numFmtId="0" fontId="9" fillId="8" borderId="13" xfId="0" applyFont="1" applyFill="1" applyBorder="1"/>
    <xf numFmtId="164" fontId="9" fillId="11" borderId="0" xfId="0" applyNumberFormat="1" applyFont="1" applyFill="1" applyBorder="1"/>
    <xf numFmtId="164" fontId="9" fillId="11" borderId="13" xfId="0" applyNumberFormat="1" applyFont="1" applyFill="1" applyBorder="1"/>
    <xf numFmtId="0" fontId="11" fillId="16" borderId="5" xfId="0" applyFont="1" applyFill="1" applyBorder="1"/>
    <xf numFmtId="0" fontId="11" fillId="16" borderId="6" xfId="0" applyFont="1" applyFill="1" applyBorder="1"/>
    <xf numFmtId="0" fontId="6" fillId="16" borderId="19" xfId="0" applyFont="1" applyFill="1" applyBorder="1"/>
    <xf numFmtId="0" fontId="6" fillId="16" borderId="21" xfId="0" applyFont="1" applyFill="1" applyBorder="1"/>
    <xf numFmtId="0" fontId="6" fillId="0" borderId="0" xfId="0" applyFont="1" applyAlignment="1">
      <alignment wrapText="1"/>
    </xf>
    <xf numFmtId="0" fontId="1" fillId="0" borderId="8" xfId="0" applyFont="1" applyFill="1" applyBorder="1"/>
    <xf numFmtId="0" fontId="0" fillId="0" borderId="4" xfId="0" applyFill="1" applyBorder="1"/>
    <xf numFmtId="0" fontId="9" fillId="0" borderId="14" xfId="0" applyFont="1" applyFill="1" applyBorder="1"/>
    <xf numFmtId="0" fontId="9" fillId="0" borderId="14" xfId="0" applyFont="1" applyBorder="1" applyAlignment="1">
      <alignment wrapText="1"/>
    </xf>
    <xf numFmtId="164" fontId="9" fillId="15" borderId="10" xfId="0" applyNumberFormat="1" applyFont="1" applyFill="1" applyBorder="1"/>
    <xf numFmtId="165" fontId="9" fillId="0" borderId="10" xfId="0" applyNumberFormat="1" applyFont="1" applyFill="1" applyBorder="1"/>
    <xf numFmtId="0" fontId="0" fillId="12" borderId="0" xfId="0" applyFill="1" applyBorder="1"/>
    <xf numFmtId="0" fontId="0" fillId="14" borderId="0" xfId="0" applyFill="1" applyBorder="1"/>
    <xf numFmtId="0" fontId="27" fillId="10" borderId="0" xfId="0" applyFont="1" applyFill="1" applyBorder="1"/>
    <xf numFmtId="0" fontId="27" fillId="17" borderId="0" xfId="0" applyFont="1" applyFill="1" applyBorder="1"/>
    <xf numFmtId="0" fontId="27" fillId="0" borderId="0" xfId="0" applyFont="1" applyFill="1" applyBorder="1"/>
    <xf numFmtId="0" fontId="27" fillId="15" borderId="0" xfId="0" applyFont="1" applyFill="1" applyBorder="1"/>
    <xf numFmtId="0" fontId="28" fillId="15" borderId="0" xfId="0" applyFont="1" applyFill="1" applyBorder="1"/>
    <xf numFmtId="0" fontId="0" fillId="0" borderId="0" xfId="0" applyBorder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/>
    <xf numFmtId="0" fontId="29" fillId="16" borderId="19" xfId="0" applyFont="1" applyFill="1" applyBorder="1"/>
    <xf numFmtId="0" fontId="30" fillId="17" borderId="0" xfId="0" applyFont="1" applyFill="1" applyBorder="1"/>
    <xf numFmtId="0" fontId="31" fillId="15" borderId="0" xfId="0" applyFont="1" applyFill="1" applyBorder="1"/>
    <xf numFmtId="0" fontId="30" fillId="0" borderId="0" xfId="0" applyFont="1" applyFill="1" applyBorder="1"/>
    <xf numFmtId="0" fontId="23" fillId="0" borderId="0" xfId="0" applyFont="1" applyFill="1" applyBorder="1"/>
    <xf numFmtId="0" fontId="29" fillId="16" borderId="6" xfId="0" applyFont="1" applyFill="1" applyBorder="1"/>
    <xf numFmtId="0" fontId="29" fillId="16" borderId="0" xfId="0" applyFont="1" applyFill="1" applyBorder="1"/>
    <xf numFmtId="0" fontId="29" fillId="16" borderId="22" xfId="0" applyFont="1" applyFill="1" applyBorder="1"/>
    <xf numFmtId="0" fontId="0" fillId="12" borderId="0" xfId="0" applyFill="1" applyBorder="1" applyAlignment="1">
      <alignment wrapText="1"/>
    </xf>
    <xf numFmtId="0" fontId="6" fillId="10" borderId="0" xfId="0" applyFont="1" applyFill="1" applyBorder="1" applyAlignment="1">
      <alignment horizontal="center" vertical="center" wrapText="1"/>
    </xf>
    <xf numFmtId="0" fontId="11" fillId="10" borderId="0" xfId="0" applyFont="1" applyFill="1" applyBorder="1" applyAlignment="1">
      <alignment wrapText="1"/>
    </xf>
    <xf numFmtId="0" fontId="11" fillId="17" borderId="0" xfId="0" applyFont="1" applyFill="1" applyBorder="1" applyAlignment="1">
      <alignment wrapText="1"/>
    </xf>
    <xf numFmtId="0" fontId="22" fillId="17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6" fillId="15" borderId="0" xfId="0" applyFont="1" applyFill="1" applyBorder="1" applyAlignment="1">
      <alignment wrapText="1"/>
    </xf>
    <xf numFmtId="0" fontId="6" fillId="10" borderId="0" xfId="0" applyFont="1" applyFill="1" applyBorder="1" applyAlignment="1">
      <alignment wrapText="1"/>
    </xf>
    <xf numFmtId="0" fontId="0" fillId="17" borderId="0" xfId="0" applyFill="1" applyBorder="1" applyAlignment="1">
      <alignment wrapText="1"/>
    </xf>
    <xf numFmtId="0" fontId="0" fillId="10" borderId="0" xfId="0" applyFill="1" applyBorder="1" applyAlignment="1">
      <alignment wrapText="1"/>
    </xf>
    <xf numFmtId="0" fontId="22" fillId="10" borderId="0" xfId="0" applyFont="1" applyFill="1" applyBorder="1" applyAlignment="1">
      <alignment wrapText="1"/>
    </xf>
    <xf numFmtId="0" fontId="24" fillId="17" borderId="0" xfId="0" applyFont="1" applyFill="1" applyBorder="1" applyAlignment="1">
      <alignment wrapText="1"/>
    </xf>
    <xf numFmtId="0" fontId="26" fillId="15" borderId="0" xfId="0" applyFont="1" applyFill="1" applyBorder="1" applyAlignment="1">
      <alignment wrapText="1"/>
    </xf>
    <xf numFmtId="0" fontId="26" fillId="10" borderId="0" xfId="0" applyFont="1" applyFill="1" applyBorder="1" applyAlignment="1">
      <alignment wrapText="1"/>
    </xf>
    <xf numFmtId="0" fontId="0" fillId="15" borderId="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left" wrapText="1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wrapText="1"/>
    </xf>
    <xf numFmtId="0" fontId="29" fillId="16" borderId="6" xfId="0" applyFont="1" applyFill="1" applyBorder="1" applyAlignment="1">
      <alignment wrapText="1"/>
    </xf>
    <xf numFmtId="0" fontId="29" fillId="16" borderId="0" xfId="0" applyFont="1" applyFill="1" applyBorder="1" applyAlignment="1">
      <alignment wrapText="1"/>
    </xf>
    <xf numFmtId="0" fontId="29" fillId="16" borderId="22" xfId="0" applyFont="1" applyFill="1" applyBorder="1" applyAlignment="1">
      <alignment wrapText="1"/>
    </xf>
    <xf numFmtId="0" fontId="6" fillId="17" borderId="0" xfId="0" applyFont="1" applyFill="1" applyBorder="1" applyAlignment="1">
      <alignment horizontal="center" vertical="center" wrapText="1"/>
    </xf>
    <xf numFmtId="0" fontId="11" fillId="10" borderId="0" xfId="0" applyFont="1" applyFill="1" applyBorder="1"/>
    <xf numFmtId="0" fontId="11" fillId="17" borderId="0" xfId="0" applyFont="1" applyFill="1" applyBorder="1"/>
    <xf numFmtId="0" fontId="6" fillId="10" borderId="0" xfId="0" applyFont="1" applyFill="1" applyBorder="1"/>
    <xf numFmtId="0" fontId="26" fillId="17" borderId="0" xfId="0" applyFont="1" applyFill="1" applyBorder="1"/>
    <xf numFmtId="0" fontId="11" fillId="0" borderId="0" xfId="0" applyFont="1" applyFill="1" applyBorder="1"/>
    <xf numFmtId="0" fontId="0" fillId="15" borderId="0" xfId="0" applyFill="1" applyBorder="1"/>
    <xf numFmtId="0" fontId="0" fillId="10" borderId="0" xfId="0" applyFill="1" applyBorder="1"/>
    <xf numFmtId="0" fontId="6" fillId="17" borderId="0" xfId="0" applyFont="1" applyFill="1" applyBorder="1"/>
    <xf numFmtId="0" fontId="0" fillId="17" borderId="0" xfId="0" applyFill="1" applyBorder="1"/>
    <xf numFmtId="0" fontId="22" fillId="10" borderId="0" xfId="0" applyFont="1" applyFill="1" applyBorder="1"/>
    <xf numFmtId="0" fontId="25" fillId="15" borderId="0" xfId="0" applyFont="1" applyFill="1" applyBorder="1"/>
    <xf numFmtId="0" fontId="6" fillId="0" borderId="0" xfId="0" applyFont="1" applyFill="1" applyBorder="1"/>
    <xf numFmtId="0" fontId="6" fillId="15" borderId="0" xfId="0" applyFont="1" applyFill="1" applyBorder="1" applyAlignment="1">
      <alignment horizontal="center" vertical="center" wrapText="1"/>
    </xf>
    <xf numFmtId="0" fontId="11" fillId="15" borderId="0" xfId="0" applyFont="1" applyFill="1" applyBorder="1"/>
    <xf numFmtId="0" fontId="26" fillId="15" borderId="0" xfId="0" applyFont="1" applyFill="1" applyBorder="1"/>
    <xf numFmtId="0" fontId="22" fillId="17" borderId="0" xfId="0" applyFont="1" applyFill="1" applyBorder="1"/>
    <xf numFmtId="0" fontId="0" fillId="0" borderId="0" xfId="0" applyFill="1" applyBorder="1"/>
    <xf numFmtId="0" fontId="0" fillId="13" borderId="0" xfId="0" applyFill="1" applyBorder="1"/>
    <xf numFmtId="0" fontId="6" fillId="14" borderId="0" xfId="0" applyFont="1" applyFill="1" applyBorder="1" applyAlignment="1">
      <alignment horizontal="center" vertical="center" wrapText="1"/>
    </xf>
    <xf numFmtId="14" fontId="11" fillId="10" borderId="0" xfId="0" applyNumberFormat="1" applyFont="1" applyFill="1" applyBorder="1" applyAlignment="1">
      <alignment horizontal="center"/>
    </xf>
    <xf numFmtId="14" fontId="11" fillId="17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horizontal="center"/>
    </xf>
    <xf numFmtId="14" fontId="11" fillId="15" borderId="0" xfId="0" applyNumberFormat="1" applyFont="1" applyFill="1" applyBorder="1" applyAlignment="1">
      <alignment horizontal="center"/>
    </xf>
    <xf numFmtId="14" fontId="26" fillId="15" borderId="0" xfId="0" applyNumberFormat="1" applyFont="1" applyFill="1" applyBorder="1" applyAlignment="1">
      <alignment horizontal="center"/>
    </xf>
    <xf numFmtId="0" fontId="29" fillId="16" borderId="7" xfId="0" applyFont="1" applyFill="1" applyBorder="1"/>
    <xf numFmtId="0" fontId="29" fillId="16" borderId="20" xfId="0" applyFont="1" applyFill="1" applyBorder="1"/>
    <xf numFmtId="0" fontId="29" fillId="16" borderId="23" xfId="0" applyFont="1" applyFill="1" applyBorder="1"/>
    <xf numFmtId="14" fontId="0" fillId="15" borderId="0" xfId="0" applyNumberFormat="1" applyFill="1" applyBorder="1" applyAlignment="1">
      <alignment horizontal="center"/>
    </xf>
    <xf numFmtId="0" fontId="29" fillId="0" borderId="0" xfId="0" applyFont="1" applyFill="1" applyBorder="1"/>
    <xf numFmtId="14" fontId="0" fillId="0" borderId="0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left"/>
    </xf>
    <xf numFmtId="0" fontId="29" fillId="0" borderId="0" xfId="0" applyNumberFormat="1" applyFont="1" applyAlignment="1">
      <alignment horizontal="left"/>
    </xf>
    <xf numFmtId="0" fontId="6" fillId="16" borderId="0" xfId="0" applyFont="1" applyFill="1" applyBorder="1"/>
    <xf numFmtId="0" fontId="0" fillId="15" borderId="0" xfId="0" applyFill="1" applyBorder="1" applyAlignment="1">
      <alignment horizontal="center"/>
    </xf>
    <xf numFmtId="0" fontId="6" fillId="15" borderId="0" xfId="0" applyFont="1" applyFill="1" applyBorder="1" applyAlignment="1">
      <alignment horizontal="center"/>
    </xf>
    <xf numFmtId="0" fontId="11" fillId="17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14" borderId="0" xfId="0" applyFont="1" applyFill="1" applyBorder="1" applyAlignment="1">
      <alignment horizontal="center" vertical="center"/>
    </xf>
    <xf numFmtId="0" fontId="11" fillId="10" borderId="0" xfId="0" applyFont="1" applyFill="1" applyBorder="1" applyAlignment="1">
      <alignment horizontal="center"/>
    </xf>
    <xf numFmtId="0" fontId="26" fillId="15" borderId="0" xfId="0" applyFont="1" applyFill="1" applyBorder="1" applyAlignment="1">
      <alignment horizontal="center"/>
    </xf>
    <xf numFmtId="0" fontId="6" fillId="10" borderId="0" xfId="0" applyFont="1" applyFill="1" applyBorder="1" applyAlignment="1">
      <alignment horizontal="center"/>
    </xf>
    <xf numFmtId="0" fontId="0" fillId="17" borderId="0" xfId="0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6" fillId="17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4" fontId="11" fillId="15" borderId="0" xfId="0" applyNumberFormat="1" applyFont="1" applyFill="1" applyBorder="1"/>
    <xf numFmtId="10" fontId="6" fillId="0" borderId="0" xfId="0" applyNumberFormat="1" applyFont="1" applyAlignment="1">
      <alignment horizontal="center" vertical="center" wrapText="1"/>
    </xf>
    <xf numFmtId="0" fontId="25" fillId="18" borderId="0" xfId="0" applyFont="1" applyFill="1"/>
    <xf numFmtId="0" fontId="25" fillId="19" borderId="0" xfId="0" applyFont="1" applyFill="1"/>
    <xf numFmtId="0" fontId="6" fillId="18" borderId="0" xfId="0" applyFont="1" applyFill="1"/>
    <xf numFmtId="0" fontId="6" fillId="20" borderId="0" xfId="0" applyFont="1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19" borderId="0" xfId="0" applyFont="1" applyFill="1" applyAlignment="1">
      <alignment vertical="center" wrapText="1"/>
    </xf>
    <xf numFmtId="164" fontId="9" fillId="17" borderId="10" xfId="0" applyNumberFormat="1" applyFont="1" applyFill="1" applyBorder="1" applyAlignment="1">
      <alignment horizontal="center"/>
    </xf>
    <xf numFmtId="166" fontId="34" fillId="0" borderId="10" xfId="0" applyNumberFormat="1" applyFont="1" applyBorder="1" applyAlignment="1">
      <alignment horizontal="center"/>
    </xf>
    <xf numFmtId="0" fontId="33" fillId="19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3" borderId="5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32" fillId="12" borderId="0" xfId="0" applyFont="1" applyFill="1" applyBorder="1" applyAlignment="1">
      <alignment horizontal="center"/>
    </xf>
  </cellXfs>
  <cellStyles count="1">
    <cellStyle name="Standaard" xfId="0" builtinId="0"/>
  </cellStyles>
  <dxfs count="21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37"/>
  <sheetViews>
    <sheetView topLeftCell="F1" zoomScale="110" zoomScaleNormal="110" zoomScaleSheetLayoutView="90" workbookViewId="0">
      <selection activeCell="T4" sqref="T4"/>
    </sheetView>
  </sheetViews>
  <sheetFormatPr defaultRowHeight="12.75" x14ac:dyDescent="0.2"/>
  <cols>
    <col min="1" max="1" width="8.140625" customWidth="1"/>
    <col min="2" max="2" width="4" customWidth="1"/>
    <col min="3" max="3" width="3.28515625" customWidth="1"/>
    <col min="4" max="4" width="11.85546875" customWidth="1"/>
    <col min="5" max="5" width="3.28515625" customWidth="1"/>
    <col min="6" max="6" width="11.7109375" customWidth="1"/>
    <col min="7" max="7" width="4.42578125" customWidth="1"/>
    <col min="8" max="8" width="11.140625" customWidth="1"/>
    <col min="9" max="9" width="2.42578125" customWidth="1"/>
    <col min="10" max="10" width="12.140625" customWidth="1"/>
    <col min="11" max="11" width="2.85546875" customWidth="1"/>
    <col min="12" max="12" width="9.42578125" customWidth="1"/>
    <col min="13" max="13" width="2.5703125" customWidth="1"/>
    <col min="14" max="14" width="10.140625" customWidth="1"/>
    <col min="15" max="15" width="2.7109375" customWidth="1"/>
    <col min="16" max="16" width="10.5703125" customWidth="1"/>
    <col min="17" max="17" width="2.5703125" customWidth="1"/>
    <col min="18" max="18" width="11" customWidth="1"/>
    <col min="19" max="19" width="2.85546875" customWidth="1"/>
    <col min="20" max="20" width="9.7109375" customWidth="1"/>
    <col min="21" max="21" width="3.28515625" customWidth="1"/>
    <col min="22" max="22" width="10" customWidth="1"/>
    <col min="23" max="23" width="2.85546875" customWidth="1"/>
    <col min="24" max="24" width="10.7109375" customWidth="1"/>
    <col min="25" max="25" width="2.85546875" customWidth="1"/>
    <col min="26" max="26" width="10.140625" customWidth="1"/>
    <col min="27" max="27" width="2.85546875" customWidth="1"/>
    <col min="28" max="28" width="9.85546875" customWidth="1"/>
    <col min="29" max="29" width="3" customWidth="1"/>
    <col min="30" max="30" width="10.28515625" customWidth="1"/>
    <col min="31" max="31" width="3.28515625" customWidth="1"/>
    <col min="32" max="32" width="11.140625" customWidth="1"/>
    <col min="33" max="33" width="4.85546875" customWidth="1"/>
    <col min="34" max="34" width="11" customWidth="1"/>
    <col min="35" max="35" width="3.140625" customWidth="1"/>
    <col min="36" max="36" width="11.140625" customWidth="1"/>
  </cols>
  <sheetData>
    <row r="1" spans="1:38" ht="23.25" thickBot="1" x14ac:dyDescent="0.35">
      <c r="B1" s="1"/>
      <c r="C1" s="2"/>
      <c r="D1" s="2"/>
      <c r="E1" s="3" t="s">
        <v>108</v>
      </c>
      <c r="F1" s="3"/>
      <c r="G1" s="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5"/>
      <c r="AG1" s="6"/>
      <c r="AH1" t="s">
        <v>21</v>
      </c>
      <c r="AI1" t="s">
        <v>22</v>
      </c>
      <c r="AJ1" t="s">
        <v>1</v>
      </c>
    </row>
    <row r="2" spans="1:38" ht="13.5" x14ac:dyDescent="0.25">
      <c r="B2" s="7"/>
      <c r="C2" s="8" t="s">
        <v>2</v>
      </c>
      <c r="D2" s="7"/>
      <c r="E2" s="9" t="s">
        <v>3</v>
      </c>
      <c r="F2" s="11"/>
      <c r="G2" s="8" t="s">
        <v>27</v>
      </c>
      <c r="H2" s="7"/>
      <c r="I2" s="9" t="s">
        <v>28</v>
      </c>
      <c r="J2" s="7"/>
      <c r="K2" s="8"/>
      <c r="L2" s="10" t="s">
        <v>24</v>
      </c>
      <c r="M2" s="9"/>
      <c r="N2" s="9" t="s">
        <v>25</v>
      </c>
      <c r="O2" s="9"/>
      <c r="P2" s="9" t="s">
        <v>26</v>
      </c>
      <c r="Q2" s="50" t="s">
        <v>4</v>
      </c>
      <c r="R2" s="51"/>
      <c r="S2" s="78" t="s">
        <v>5</v>
      </c>
      <c r="T2" s="79"/>
      <c r="U2" s="77" t="s">
        <v>35</v>
      </c>
      <c r="V2" s="79"/>
      <c r="W2" s="79"/>
      <c r="X2" s="79" t="s">
        <v>47</v>
      </c>
      <c r="Y2" s="141" t="s">
        <v>104</v>
      </c>
      <c r="Z2" s="142"/>
      <c r="AA2" s="9"/>
      <c r="AB2" s="9" t="s">
        <v>46</v>
      </c>
      <c r="AC2" s="11" t="s">
        <v>6</v>
      </c>
      <c r="AD2" s="9"/>
      <c r="AE2" s="11" t="s">
        <v>0</v>
      </c>
      <c r="AF2" s="10"/>
      <c r="AG2" s="244">
        <v>40018</v>
      </c>
    </row>
    <row r="3" spans="1:38" s="33" customFormat="1" ht="14.25" thickBot="1" x14ac:dyDescent="0.3">
      <c r="A3" s="33" t="s">
        <v>141</v>
      </c>
      <c r="B3" s="33" t="s">
        <v>7</v>
      </c>
      <c r="C3" s="33" t="str">
        <f t="shared" ref="C3:C10" si="0">CHOOSE(WEEKDAY(D3),"Zo","Ma","Di", "Woe", "Do", "Vr", "Za")</f>
        <v>Woe</v>
      </c>
      <c r="D3" s="36">
        <f>F3-D$11</f>
        <v>41759</v>
      </c>
      <c r="E3" s="33" t="str">
        <f t="shared" ref="E3:E10" si="1">CHOOSE(WEEKDAY(F3),"Zo","Ma","Di", "Woe", "Do", "Vr", "Za")</f>
        <v>Woe</v>
      </c>
      <c r="F3" s="36">
        <v>41801</v>
      </c>
      <c r="G3" s="33" t="str">
        <f t="shared" ref="G3:G10" si="2">CHOOSE(WEEKDAY(H3),"Zo","Ma","Di", "Woe", "Do", "Vr", "Za")</f>
        <v>Woe</v>
      </c>
      <c r="H3" s="36">
        <f t="shared" ref="H3:H10" si="3">F3</f>
        <v>41801</v>
      </c>
      <c r="I3" s="33" t="str">
        <f t="shared" ref="I3:I10" si="4">CHOOSE(WEEKDAY(J3),"Zo","Ma","Di", "Woe", "Do", "Vr", "Za")</f>
        <v>Do</v>
      </c>
      <c r="J3" s="36">
        <f>F3+$J11</f>
        <v>41802</v>
      </c>
      <c r="K3" s="33" t="str">
        <f t="shared" ref="K3:K10" si="5">CHOOSE(WEEKDAY(L3),"Zo","Ma","Di", "Woe", "Do", "Vr", "Za")</f>
        <v>Ma</v>
      </c>
      <c r="L3" s="49">
        <f>H3+L$11+35</f>
        <v>41869</v>
      </c>
      <c r="M3" s="33" t="str">
        <f t="shared" ref="M3:M10" si="6">CHOOSE(WEEKDAY(N3),"Zo","Ma","Di", "Woe", "Do", "Vr", "Za")</f>
        <v>Vr</v>
      </c>
      <c r="N3" s="24">
        <f t="shared" ref="N3:N10" si="7">L3+N$11</f>
        <v>41880</v>
      </c>
      <c r="O3" s="33" t="str">
        <f t="shared" ref="O3:O10" si="8">CHOOSE(WEEKDAY(P3),"Zo","Ma","Di", "Woe", "Do", "Vr", "Za")</f>
        <v>Za</v>
      </c>
      <c r="P3" s="124">
        <f>R3-3</f>
        <v>41888</v>
      </c>
      <c r="Q3" s="52" t="str">
        <f t="shared" ref="Q3:Q10" si="9">CHOOSE(WEEKDAY(R3),"Zo","Ma","Di", "Woe", "Do", "Vr", "Za")</f>
        <v>Di</v>
      </c>
      <c r="R3" s="130">
        <f>N3+R$11</f>
        <v>41891</v>
      </c>
      <c r="S3" s="80" t="str">
        <f t="shared" ref="S3:S10" si="10">CHOOSE(WEEKDAY(T3),"Zo","Ma","Di", "Woe", "Do", "Vr", "Za")</f>
        <v>Di</v>
      </c>
      <c r="T3" s="81">
        <f t="shared" ref="T3:T10" si="11">R3+T$11</f>
        <v>41898</v>
      </c>
      <c r="U3" s="80" t="str">
        <f t="shared" ref="U3:U10" si="12">CHOOSE(WEEKDAY(V3),"Zo","Ma","Di", "Woe", "Do", "Vr", "Za")</f>
        <v>Vr</v>
      </c>
      <c r="V3" s="81">
        <f t="shared" ref="V3:V10" si="13">T3+V$11</f>
        <v>41901</v>
      </c>
      <c r="W3" s="85" t="str">
        <f t="shared" ref="W3:W10" si="14">CHOOSE(WEEKDAY(X3),"Zo","Ma","Di", "Woe", "Do", "Vr", "Za")</f>
        <v>Ma</v>
      </c>
      <c r="X3" s="124">
        <f>Z3-4</f>
        <v>41911</v>
      </c>
      <c r="Y3" s="47" t="str">
        <f t="shared" ref="Y3:Y10" si="15">CHOOSE(WEEKDAY(Z3),"Zo","Ma","Di", "Woe", "Do", "Vr", "Za")</f>
        <v>Vr</v>
      </c>
      <c r="Z3" s="131">
        <f>T3+Z$11+7</f>
        <v>41915</v>
      </c>
      <c r="AA3" s="33" t="str">
        <f t="shared" ref="AA3:AA10" si="16">CHOOSE(WEEKDAY(AB3),"Zo","Ma","Di", "Woe", "Do", "Vr", "Za")</f>
        <v>Ma</v>
      </c>
      <c r="AB3" s="24">
        <f t="shared" ref="AB3:AB10" si="17">Z3+AB$11</f>
        <v>41925</v>
      </c>
      <c r="AC3" s="33" t="str">
        <f t="shared" ref="AC3:AC10" si="18">CHOOSE(WEEKDAY(AD3),"Zo","Ma","Di", "Woe", "Do", "Vr", "Za")</f>
        <v>Ma</v>
      </c>
      <c r="AD3" s="38">
        <f t="shared" ref="AD3:AD8" si="19">AB3+AD$11</f>
        <v>41932</v>
      </c>
      <c r="AE3" s="39" t="str">
        <f t="shared" ref="AE3:AE10" si="20">CHOOSE(WEEKDAY(AF3),"Zo","Ma","Di", "Woe", "Do", "Vr", "Za")</f>
        <v>Vr</v>
      </c>
      <c r="AF3" s="38">
        <f t="shared" ref="AF3:AF9" si="21">AD3+AF$11</f>
        <v>41936</v>
      </c>
      <c r="AG3" s="40">
        <f>AF3-AG2</f>
        <v>1918</v>
      </c>
      <c r="AH3" s="41">
        <f t="shared" ref="AH3:AH10" si="22">R3-L3</f>
        <v>22</v>
      </c>
      <c r="AI3" s="41">
        <f t="shared" ref="AI3:AI10" si="23">Z3-R3</f>
        <v>24</v>
      </c>
      <c r="AJ3" s="41">
        <f t="shared" ref="AJ3:AJ10" si="24">AD3-Z3</f>
        <v>17</v>
      </c>
    </row>
    <row r="4" spans="1:38" s="33" customFormat="1" ht="13.5" x14ac:dyDescent="0.25">
      <c r="A4" s="33" t="s">
        <v>102</v>
      </c>
      <c r="B4" s="33" t="s">
        <v>8</v>
      </c>
      <c r="C4" s="33" t="str">
        <f t="shared" si="0"/>
        <v>Woe</v>
      </c>
      <c r="D4" s="35">
        <f>F4-D$11-63</f>
        <v>41794</v>
      </c>
      <c r="E4" s="33" t="str">
        <f t="shared" si="1"/>
        <v>Woe</v>
      </c>
      <c r="F4" s="35">
        <f>F3+F$11+42</f>
        <v>41899</v>
      </c>
      <c r="G4" s="33" t="str">
        <f t="shared" si="2"/>
        <v>Woe</v>
      </c>
      <c r="H4" s="36">
        <f t="shared" si="3"/>
        <v>41899</v>
      </c>
      <c r="I4" s="33" t="str">
        <f t="shared" si="4"/>
        <v>Do</v>
      </c>
      <c r="J4" s="36">
        <f>F4+$J11</f>
        <v>41900</v>
      </c>
      <c r="K4" s="33" t="str">
        <f t="shared" si="5"/>
        <v>Ma</v>
      </c>
      <c r="L4" s="36">
        <f>H4+L$11</f>
        <v>41932</v>
      </c>
      <c r="M4" s="33" t="str">
        <f t="shared" si="6"/>
        <v>Vr</v>
      </c>
      <c r="N4" s="24">
        <f t="shared" si="7"/>
        <v>41943</v>
      </c>
      <c r="O4" s="33" t="str">
        <f t="shared" si="8"/>
        <v>Ma</v>
      </c>
      <c r="P4" s="124">
        <f>R4-4</f>
        <v>41946</v>
      </c>
      <c r="Q4" s="52" t="str">
        <f t="shared" si="9"/>
        <v>Vr</v>
      </c>
      <c r="R4" s="34">
        <f>N4+R$11-4</f>
        <v>41950</v>
      </c>
      <c r="S4" s="80" t="str">
        <f t="shared" si="10"/>
        <v>Di</v>
      </c>
      <c r="T4" s="81">
        <f>R4+T$11+4</f>
        <v>41961</v>
      </c>
      <c r="U4" s="80" t="str">
        <f t="shared" si="12"/>
        <v>Vr</v>
      </c>
      <c r="V4" s="81">
        <f t="shared" si="13"/>
        <v>41964</v>
      </c>
      <c r="W4" s="85" t="str">
        <f t="shared" si="14"/>
        <v>Ma</v>
      </c>
      <c r="X4" s="81">
        <f>Z4-4</f>
        <v>41967</v>
      </c>
      <c r="Y4" s="47" t="str">
        <f t="shared" si="15"/>
        <v>Vr</v>
      </c>
      <c r="Z4" s="36">
        <f t="shared" ref="Z4:Z10" si="25">T4+Z$11</f>
        <v>41971</v>
      </c>
      <c r="AA4" s="33" t="str">
        <f t="shared" si="16"/>
        <v>Ma</v>
      </c>
      <c r="AB4" s="37">
        <f t="shared" si="17"/>
        <v>41981</v>
      </c>
      <c r="AC4" s="33" t="str">
        <f t="shared" si="18"/>
        <v>Ma</v>
      </c>
      <c r="AD4" s="243">
        <f>AB4+AD$11+7</f>
        <v>41995</v>
      </c>
      <c r="AE4" s="33" t="str">
        <f t="shared" si="20"/>
        <v>Vr</v>
      </c>
      <c r="AF4" s="123">
        <f t="shared" si="21"/>
        <v>41999</v>
      </c>
      <c r="AG4" s="41">
        <f t="shared" ref="AG4:AG10" si="26">AF4-AF3</f>
        <v>63</v>
      </c>
      <c r="AH4" s="41">
        <f t="shared" si="22"/>
        <v>18</v>
      </c>
      <c r="AI4" s="41">
        <f t="shared" si="23"/>
        <v>21</v>
      </c>
      <c r="AJ4" s="41">
        <f t="shared" si="24"/>
        <v>24</v>
      </c>
    </row>
    <row r="5" spans="1:38" s="33" customFormat="1" ht="13.5" x14ac:dyDescent="0.25">
      <c r="B5" s="33" t="s">
        <v>9</v>
      </c>
      <c r="C5" s="33" t="str">
        <f t="shared" si="0"/>
        <v>Woe</v>
      </c>
      <c r="D5" s="36">
        <f t="shared" ref="D5" si="27">F5-D$11</f>
        <v>41913</v>
      </c>
      <c r="E5" s="33" t="str">
        <f t="shared" si="1"/>
        <v>Woe</v>
      </c>
      <c r="F5" s="125">
        <f>F4+F$11</f>
        <v>41955</v>
      </c>
      <c r="G5" s="33" t="str">
        <f t="shared" si="2"/>
        <v>Woe</v>
      </c>
      <c r="H5" s="36">
        <f t="shared" si="3"/>
        <v>41955</v>
      </c>
      <c r="I5" s="33" t="str">
        <f t="shared" si="4"/>
        <v>Do</v>
      </c>
      <c r="J5" s="36">
        <f>F5+$J11</f>
        <v>41956</v>
      </c>
      <c r="K5" s="33" t="str">
        <f t="shared" si="5"/>
        <v>Ma</v>
      </c>
      <c r="L5" s="24">
        <f>H5+L$11</f>
        <v>41988</v>
      </c>
      <c r="M5" s="33" t="str">
        <f t="shared" si="6"/>
        <v>Vr</v>
      </c>
      <c r="N5" s="24">
        <f t="shared" si="7"/>
        <v>41999</v>
      </c>
      <c r="O5" s="33" t="str">
        <f t="shared" si="8"/>
        <v>Vr</v>
      </c>
      <c r="P5" s="124">
        <f>R5-4</f>
        <v>42013</v>
      </c>
      <c r="Q5" s="34" t="str">
        <f t="shared" si="9"/>
        <v>Di</v>
      </c>
      <c r="R5" s="34">
        <f>N5+R$11+7</f>
        <v>42017</v>
      </c>
      <c r="S5" s="80" t="str">
        <f t="shared" si="10"/>
        <v>Di</v>
      </c>
      <c r="T5" s="81">
        <f t="shared" si="11"/>
        <v>42024</v>
      </c>
      <c r="U5" s="80" t="str">
        <f t="shared" si="12"/>
        <v>Vr</v>
      </c>
      <c r="V5" s="81">
        <f t="shared" si="13"/>
        <v>42027</v>
      </c>
      <c r="W5" s="85" t="str">
        <f t="shared" si="14"/>
        <v>Vr</v>
      </c>
      <c r="X5" s="81">
        <f>Z5</f>
        <v>42034</v>
      </c>
      <c r="Y5" s="47" t="str">
        <f t="shared" si="15"/>
        <v>Vr</v>
      </c>
      <c r="Z5" s="36">
        <f t="shared" si="25"/>
        <v>42034</v>
      </c>
      <c r="AA5" s="33" t="str">
        <f t="shared" si="16"/>
        <v>Ma</v>
      </c>
      <c r="AB5" s="24">
        <f>Z5+AB$11</f>
        <v>42044</v>
      </c>
      <c r="AC5" s="33" t="str">
        <f t="shared" si="18"/>
        <v>Ma</v>
      </c>
      <c r="AD5" s="243">
        <f>AB5+AD$11+7</f>
        <v>42058</v>
      </c>
      <c r="AE5" s="33" t="str">
        <f t="shared" si="20"/>
        <v>Vr</v>
      </c>
      <c r="AF5" s="126">
        <f t="shared" si="21"/>
        <v>42062</v>
      </c>
      <c r="AG5" s="41">
        <f t="shared" si="26"/>
        <v>63</v>
      </c>
      <c r="AH5" s="41">
        <f t="shared" si="22"/>
        <v>29</v>
      </c>
      <c r="AI5" s="41">
        <f t="shared" si="23"/>
        <v>17</v>
      </c>
      <c r="AJ5" s="41">
        <f t="shared" si="24"/>
        <v>24</v>
      </c>
    </row>
    <row r="6" spans="1:38" s="33" customFormat="1" ht="13.5" x14ac:dyDescent="0.25">
      <c r="A6" s="33" t="s">
        <v>55</v>
      </c>
      <c r="B6" s="33" t="s">
        <v>10</v>
      </c>
      <c r="C6" s="33" t="str">
        <f t="shared" si="0"/>
        <v>Woe</v>
      </c>
      <c r="D6" s="36">
        <f>F6-D$11</f>
        <v>41969</v>
      </c>
      <c r="E6" s="47" t="str">
        <f t="shared" si="1"/>
        <v>Woe</v>
      </c>
      <c r="F6" s="35">
        <f>F5+F$11</f>
        <v>42011</v>
      </c>
      <c r="G6" s="33" t="str">
        <f t="shared" si="2"/>
        <v>Woe</v>
      </c>
      <c r="H6" s="36">
        <f t="shared" si="3"/>
        <v>42011</v>
      </c>
      <c r="I6" s="33" t="str">
        <f t="shared" si="4"/>
        <v>Do</v>
      </c>
      <c r="J6" s="36">
        <f>F6+$J11</f>
        <v>42012</v>
      </c>
      <c r="K6" s="33" t="str">
        <f t="shared" si="5"/>
        <v>Ma</v>
      </c>
      <c r="L6" s="24">
        <f>H6+L$11</f>
        <v>42044</v>
      </c>
      <c r="M6" s="33" t="str">
        <f t="shared" si="6"/>
        <v>Vr</v>
      </c>
      <c r="N6" s="24">
        <f t="shared" si="7"/>
        <v>42055</v>
      </c>
      <c r="O6" s="33" t="str">
        <f t="shared" si="8"/>
        <v>Vr</v>
      </c>
      <c r="P6" s="124">
        <f>R6-4</f>
        <v>42062</v>
      </c>
      <c r="Q6" s="52" t="str">
        <f t="shared" si="9"/>
        <v>Di</v>
      </c>
      <c r="R6" s="34">
        <f>N6+R$11</f>
        <v>42066</v>
      </c>
      <c r="S6" s="80" t="str">
        <f t="shared" si="10"/>
        <v>Di</v>
      </c>
      <c r="T6" s="81">
        <f t="shared" si="11"/>
        <v>42073</v>
      </c>
      <c r="U6" s="80" t="str">
        <f t="shared" si="12"/>
        <v>Vr</v>
      </c>
      <c r="V6" s="81">
        <f t="shared" si="13"/>
        <v>42076</v>
      </c>
      <c r="W6" s="85" t="str">
        <f t="shared" si="14"/>
        <v>Ma</v>
      </c>
      <c r="X6" s="124">
        <f>Z6-4</f>
        <v>42079</v>
      </c>
      <c r="Y6" s="47" t="str">
        <f t="shared" si="15"/>
        <v>Vr</v>
      </c>
      <c r="Z6" s="36">
        <f t="shared" si="25"/>
        <v>42083</v>
      </c>
      <c r="AA6" s="33" t="str">
        <f t="shared" si="16"/>
        <v>Ma</v>
      </c>
      <c r="AB6" s="37">
        <f t="shared" si="17"/>
        <v>42093</v>
      </c>
      <c r="AC6" s="33" t="str">
        <f t="shared" si="18"/>
        <v>Ma</v>
      </c>
      <c r="AD6" s="38">
        <f t="shared" si="19"/>
        <v>42100</v>
      </c>
      <c r="AE6" s="33" t="str">
        <f t="shared" si="20"/>
        <v>Vr</v>
      </c>
      <c r="AF6" s="38">
        <f t="shared" si="21"/>
        <v>42104</v>
      </c>
      <c r="AG6" s="41">
        <f t="shared" si="26"/>
        <v>42</v>
      </c>
      <c r="AH6" s="41">
        <f t="shared" si="22"/>
        <v>22</v>
      </c>
      <c r="AI6" s="41">
        <f t="shared" si="23"/>
        <v>17</v>
      </c>
      <c r="AJ6" s="41">
        <f t="shared" si="24"/>
        <v>17</v>
      </c>
    </row>
    <row r="7" spans="1:38" s="33" customFormat="1" ht="13.5" x14ac:dyDescent="0.25">
      <c r="A7" s="33" t="s">
        <v>55</v>
      </c>
      <c r="B7" s="33" t="s">
        <v>11</v>
      </c>
      <c r="C7" s="33" t="str">
        <f t="shared" si="0"/>
        <v>Woe</v>
      </c>
      <c r="D7" s="124">
        <f>F7-D$11-14</f>
        <v>42018</v>
      </c>
      <c r="E7" s="47" t="str">
        <f t="shared" si="1"/>
        <v>Woe</v>
      </c>
      <c r="F7" s="35">
        <f>F6+F$11+7</f>
        <v>42074</v>
      </c>
      <c r="G7" s="33" t="str">
        <f t="shared" si="2"/>
        <v>Woe</v>
      </c>
      <c r="H7" s="36">
        <f t="shared" si="3"/>
        <v>42074</v>
      </c>
      <c r="I7" s="33" t="str">
        <f t="shared" si="4"/>
        <v>Do</v>
      </c>
      <c r="J7" s="36">
        <f>F7+$J11</f>
        <v>42075</v>
      </c>
      <c r="K7" s="33" t="str">
        <f t="shared" si="5"/>
        <v>Ma</v>
      </c>
      <c r="L7" s="24">
        <f>H7+L$11</f>
        <v>42107</v>
      </c>
      <c r="M7" s="33" t="str">
        <f t="shared" si="6"/>
        <v>Vr</v>
      </c>
      <c r="N7" s="24">
        <f t="shared" si="7"/>
        <v>42118</v>
      </c>
      <c r="O7" s="33" t="str">
        <f t="shared" si="8"/>
        <v>Vr</v>
      </c>
      <c r="P7" s="124">
        <f>R7-4</f>
        <v>42125</v>
      </c>
      <c r="Q7" s="52" t="str">
        <f t="shared" si="9"/>
        <v>Di</v>
      </c>
      <c r="R7" s="34">
        <f>N7+R$11</f>
        <v>42129</v>
      </c>
      <c r="S7" s="80" t="str">
        <f t="shared" si="10"/>
        <v>Di</v>
      </c>
      <c r="T7" s="81">
        <f t="shared" si="11"/>
        <v>42136</v>
      </c>
      <c r="U7" s="81" t="str">
        <f t="shared" si="12"/>
        <v>Vr</v>
      </c>
      <c r="V7" s="81">
        <f t="shared" si="13"/>
        <v>42139</v>
      </c>
      <c r="W7" s="85" t="str">
        <f t="shared" si="14"/>
        <v>Vr</v>
      </c>
      <c r="X7" s="81">
        <f>Z7</f>
        <v>42146</v>
      </c>
      <c r="Y7" s="36" t="str">
        <f t="shared" si="15"/>
        <v>Vr</v>
      </c>
      <c r="Z7" s="36">
        <f t="shared" si="25"/>
        <v>42146</v>
      </c>
      <c r="AA7" s="33" t="str">
        <f t="shared" si="16"/>
        <v>Ma</v>
      </c>
      <c r="AB7" s="36">
        <f t="shared" si="17"/>
        <v>42156</v>
      </c>
      <c r="AC7" s="33" t="str">
        <f t="shared" si="18"/>
        <v>Ma</v>
      </c>
      <c r="AD7" s="38">
        <f t="shared" si="19"/>
        <v>42163</v>
      </c>
      <c r="AE7" s="33" t="str">
        <f t="shared" si="20"/>
        <v>Vr</v>
      </c>
      <c r="AF7" s="123">
        <f t="shared" si="21"/>
        <v>42167</v>
      </c>
      <c r="AG7" s="41">
        <f t="shared" si="26"/>
        <v>63</v>
      </c>
      <c r="AH7" s="41">
        <f t="shared" si="22"/>
        <v>22</v>
      </c>
      <c r="AI7" s="41">
        <f t="shared" si="23"/>
        <v>17</v>
      </c>
      <c r="AJ7" s="41">
        <f t="shared" si="24"/>
        <v>17</v>
      </c>
    </row>
    <row r="8" spans="1:38" s="62" customFormat="1" ht="27.75" thickBot="1" x14ac:dyDescent="0.3">
      <c r="A8" s="144" t="s">
        <v>140</v>
      </c>
      <c r="B8" s="62" t="s">
        <v>12</v>
      </c>
      <c r="C8" s="62" t="str">
        <f t="shared" si="0"/>
        <v>Woe</v>
      </c>
      <c r="D8" s="63">
        <f>F8-D$11</f>
        <v>42074</v>
      </c>
      <c r="E8" s="62" t="str">
        <f t="shared" si="1"/>
        <v>Woe</v>
      </c>
      <c r="F8" s="49">
        <f>F7+F$11-14</f>
        <v>42116</v>
      </c>
      <c r="G8" s="62" t="str">
        <f t="shared" si="2"/>
        <v>Woe</v>
      </c>
      <c r="H8" s="63">
        <f t="shared" si="3"/>
        <v>42116</v>
      </c>
      <c r="I8" s="62" t="str">
        <f t="shared" si="4"/>
        <v>Do</v>
      </c>
      <c r="J8" s="36">
        <f>F8+$J11</f>
        <v>42117</v>
      </c>
      <c r="K8" s="73" t="str">
        <f t="shared" si="5"/>
        <v>Ma</v>
      </c>
      <c r="L8" s="24">
        <f>H8+L$11</f>
        <v>42149</v>
      </c>
      <c r="M8" s="62" t="str">
        <f t="shared" si="6"/>
        <v>Vr</v>
      </c>
      <c r="N8" s="64">
        <f t="shared" si="7"/>
        <v>42160</v>
      </c>
      <c r="O8" s="62" t="str">
        <f t="shared" si="8"/>
        <v>Ma</v>
      </c>
      <c r="P8" s="129">
        <f>R8-4</f>
        <v>42170</v>
      </c>
      <c r="Q8" s="65" t="str">
        <f t="shared" si="9"/>
        <v>Vr</v>
      </c>
      <c r="R8" s="66">
        <f>N8+R$11+3</f>
        <v>42174</v>
      </c>
      <c r="S8" s="82" t="str">
        <f t="shared" si="10"/>
        <v>Vr</v>
      </c>
      <c r="T8" s="83">
        <f t="shared" si="11"/>
        <v>42181</v>
      </c>
      <c r="U8" s="82" t="str">
        <f t="shared" si="12"/>
        <v>Ma</v>
      </c>
      <c r="V8" s="83">
        <f t="shared" si="13"/>
        <v>42184</v>
      </c>
      <c r="W8" s="85" t="str">
        <f t="shared" si="14"/>
        <v>Ma</v>
      </c>
      <c r="X8" s="81">
        <f>Z8</f>
        <v>42191</v>
      </c>
      <c r="Y8" s="143" t="str">
        <f t="shared" si="15"/>
        <v>Ma</v>
      </c>
      <c r="Z8" s="63">
        <f t="shared" si="25"/>
        <v>42191</v>
      </c>
      <c r="AA8" s="62" t="str">
        <f t="shared" si="16"/>
        <v>Do</v>
      </c>
      <c r="AB8" s="63">
        <f t="shared" si="17"/>
        <v>42201</v>
      </c>
      <c r="AC8" s="62" t="str">
        <f t="shared" si="18"/>
        <v>Do</v>
      </c>
      <c r="AD8" s="105">
        <f t="shared" si="19"/>
        <v>42208</v>
      </c>
      <c r="AE8" s="62" t="str">
        <f t="shared" si="20"/>
        <v>Ma</v>
      </c>
      <c r="AF8" s="127">
        <f t="shared" si="21"/>
        <v>42212</v>
      </c>
      <c r="AG8" s="67">
        <f t="shared" si="26"/>
        <v>45</v>
      </c>
      <c r="AH8" s="41">
        <f t="shared" si="22"/>
        <v>25</v>
      </c>
      <c r="AI8" s="67">
        <f t="shared" si="23"/>
        <v>17</v>
      </c>
      <c r="AJ8" s="67">
        <f t="shared" si="24"/>
        <v>17</v>
      </c>
    </row>
    <row r="9" spans="1:38" s="56" customFormat="1" ht="14.25" thickBot="1" x14ac:dyDescent="0.3">
      <c r="B9" s="47" t="s">
        <v>7</v>
      </c>
      <c r="C9" s="47" t="str">
        <f t="shared" si="0"/>
        <v>Woe</v>
      </c>
      <c r="D9" s="63">
        <f>F9-D$11-7</f>
        <v>42116</v>
      </c>
      <c r="E9" s="47" t="str">
        <f t="shared" si="1"/>
        <v>Woe</v>
      </c>
      <c r="F9" s="35">
        <f>F8+F$11-7</f>
        <v>42165</v>
      </c>
      <c r="G9" s="47" t="str">
        <f t="shared" si="2"/>
        <v>Woe</v>
      </c>
      <c r="H9" s="36">
        <f t="shared" si="3"/>
        <v>42165</v>
      </c>
      <c r="I9" s="47" t="str">
        <f t="shared" si="4"/>
        <v>Do</v>
      </c>
      <c r="J9" s="36">
        <f>F9+$J11</f>
        <v>42166</v>
      </c>
      <c r="K9" s="47" t="str">
        <f t="shared" si="5"/>
        <v>Ma</v>
      </c>
      <c r="L9" s="49">
        <f>H9+L$11+35</f>
        <v>42233</v>
      </c>
      <c r="M9" s="47" t="str">
        <f t="shared" si="6"/>
        <v>Vr</v>
      </c>
      <c r="N9" s="24">
        <f t="shared" si="7"/>
        <v>42244</v>
      </c>
      <c r="O9" s="47" t="str">
        <f t="shared" si="8"/>
        <v>Di</v>
      </c>
      <c r="P9" s="36">
        <f>R9</f>
        <v>42255</v>
      </c>
      <c r="Q9" s="52" t="str">
        <f t="shared" si="9"/>
        <v>Di</v>
      </c>
      <c r="R9" s="130">
        <f>N9+R$11</f>
        <v>42255</v>
      </c>
      <c r="S9" s="80" t="str">
        <f t="shared" si="10"/>
        <v>Di</v>
      </c>
      <c r="T9" s="81">
        <f t="shared" si="11"/>
        <v>42262</v>
      </c>
      <c r="U9" s="80" t="str">
        <f t="shared" si="12"/>
        <v>Vr</v>
      </c>
      <c r="V9" s="81">
        <f t="shared" si="13"/>
        <v>42265</v>
      </c>
      <c r="W9" s="85" t="str">
        <f t="shared" si="14"/>
        <v>Vr</v>
      </c>
      <c r="X9" s="81">
        <f>Z9</f>
        <v>42279</v>
      </c>
      <c r="Y9" s="47" t="str">
        <f t="shared" si="15"/>
        <v>Vr</v>
      </c>
      <c r="Z9" s="36">
        <f>T9+Z$11+7</f>
        <v>42279</v>
      </c>
      <c r="AA9" s="47" t="str">
        <f t="shared" si="16"/>
        <v>Ma</v>
      </c>
      <c r="AB9" s="24">
        <f t="shared" si="17"/>
        <v>42289</v>
      </c>
      <c r="AC9" s="47" t="str">
        <f t="shared" si="18"/>
        <v>Ma</v>
      </c>
      <c r="AD9" s="48">
        <f>AB9+AD$11</f>
        <v>42296</v>
      </c>
      <c r="AE9" s="56" t="str">
        <f t="shared" si="20"/>
        <v>Vr</v>
      </c>
      <c r="AF9" s="38">
        <f t="shared" si="21"/>
        <v>42300</v>
      </c>
      <c r="AG9" s="61">
        <f t="shared" si="26"/>
        <v>88</v>
      </c>
      <c r="AH9" s="41">
        <f t="shared" si="22"/>
        <v>22</v>
      </c>
      <c r="AI9" s="61">
        <f t="shared" si="23"/>
        <v>24</v>
      </c>
      <c r="AJ9" s="61">
        <f t="shared" si="24"/>
        <v>17</v>
      </c>
    </row>
    <row r="10" spans="1:38" s="33" customFormat="1" ht="13.5" x14ac:dyDescent="0.25">
      <c r="B10" s="33" t="s">
        <v>8</v>
      </c>
      <c r="C10" s="33" t="str">
        <f t="shared" si="0"/>
        <v>Woe</v>
      </c>
      <c r="D10" s="124">
        <f>F10-D$11-28</f>
        <v>42193</v>
      </c>
      <c r="E10" s="33" t="str">
        <f t="shared" si="1"/>
        <v>Woe</v>
      </c>
      <c r="F10" s="35">
        <f>F9+F$11+42</f>
        <v>42263</v>
      </c>
      <c r="G10" s="33" t="str">
        <f t="shared" si="2"/>
        <v>Woe</v>
      </c>
      <c r="H10" s="36">
        <f t="shared" si="3"/>
        <v>42263</v>
      </c>
      <c r="I10" s="33" t="str">
        <f t="shared" si="4"/>
        <v>Do</v>
      </c>
      <c r="J10" s="36">
        <f>F10+$J11</f>
        <v>42264</v>
      </c>
      <c r="K10" s="33" t="str">
        <f t="shared" si="5"/>
        <v>Ma</v>
      </c>
      <c r="L10" s="24">
        <f>H10+L$11</f>
        <v>42296</v>
      </c>
      <c r="M10" s="33" t="str">
        <f t="shared" si="6"/>
        <v>Vr</v>
      </c>
      <c r="N10" s="24">
        <f t="shared" si="7"/>
        <v>42307</v>
      </c>
      <c r="O10" s="33" t="str">
        <f t="shared" si="8"/>
        <v>Di</v>
      </c>
      <c r="P10" s="36">
        <f>R10</f>
        <v>42318</v>
      </c>
      <c r="Q10" s="52" t="str">
        <f t="shared" si="9"/>
        <v>Di</v>
      </c>
      <c r="R10" s="34">
        <f>N10+R$11</f>
        <v>42318</v>
      </c>
      <c r="S10" s="80" t="str">
        <f t="shared" si="10"/>
        <v>Di</v>
      </c>
      <c r="T10" s="81">
        <f t="shared" si="11"/>
        <v>42325</v>
      </c>
      <c r="U10" s="80" t="str">
        <f t="shared" si="12"/>
        <v>Vr</v>
      </c>
      <c r="V10" s="81">
        <f t="shared" si="13"/>
        <v>42328</v>
      </c>
      <c r="W10" s="85" t="str">
        <f t="shared" si="14"/>
        <v>Ma</v>
      </c>
      <c r="X10" s="81">
        <f>Z10-4</f>
        <v>42331</v>
      </c>
      <c r="Y10" s="47" t="str">
        <f t="shared" si="15"/>
        <v>Vr</v>
      </c>
      <c r="Z10" s="36">
        <f t="shared" si="25"/>
        <v>42335</v>
      </c>
      <c r="AA10" s="33" t="str">
        <f t="shared" si="16"/>
        <v>Ma</v>
      </c>
      <c r="AB10" s="36">
        <f t="shared" si="17"/>
        <v>42345</v>
      </c>
      <c r="AC10" s="33" t="str">
        <f t="shared" si="18"/>
        <v>Ma</v>
      </c>
      <c r="AD10" s="38">
        <f>AB10+AD$11</f>
        <v>42352</v>
      </c>
      <c r="AE10" s="33" t="str">
        <f t="shared" si="20"/>
        <v>Vr</v>
      </c>
      <c r="AF10" s="38">
        <f>AD10+AF$11</f>
        <v>42356</v>
      </c>
      <c r="AG10" s="41">
        <f t="shared" si="26"/>
        <v>56</v>
      </c>
      <c r="AH10" s="41">
        <f t="shared" si="22"/>
        <v>22</v>
      </c>
      <c r="AI10" s="41">
        <f t="shared" si="23"/>
        <v>17</v>
      </c>
      <c r="AJ10" s="41">
        <f t="shared" si="24"/>
        <v>17</v>
      </c>
    </row>
    <row r="11" spans="1:38" s="22" customFormat="1" ht="15.75" thickBot="1" x14ac:dyDescent="0.35">
      <c r="B11" s="30"/>
      <c r="C11" s="30"/>
      <c r="D11" s="31">
        <v>42</v>
      </c>
      <c r="E11" s="31"/>
      <c r="F11" s="31">
        <v>56</v>
      </c>
      <c r="G11" s="31" t="s">
        <v>13</v>
      </c>
      <c r="H11" s="31">
        <v>12</v>
      </c>
      <c r="I11" s="31"/>
      <c r="J11" s="31">
        <v>1</v>
      </c>
      <c r="K11" s="31"/>
      <c r="L11" s="31">
        <v>33</v>
      </c>
      <c r="M11" s="31"/>
      <c r="N11" s="31">
        <v>11</v>
      </c>
      <c r="O11" s="31"/>
      <c r="P11" s="31"/>
      <c r="Q11" s="31" t="s">
        <v>14</v>
      </c>
      <c r="R11" s="31">
        <v>11</v>
      </c>
      <c r="S11" s="31" t="s">
        <v>15</v>
      </c>
      <c r="T11" s="31">
        <v>7</v>
      </c>
      <c r="U11" s="31"/>
      <c r="V11" s="31">
        <v>3</v>
      </c>
      <c r="W11" s="31"/>
      <c r="X11" s="31"/>
      <c r="Y11" s="31" t="s">
        <v>16</v>
      </c>
      <c r="Z11" s="32">
        <v>10</v>
      </c>
      <c r="AA11" s="32"/>
      <c r="AB11" s="32">
        <v>10</v>
      </c>
      <c r="AC11" s="31" t="s">
        <v>17</v>
      </c>
      <c r="AD11" s="31">
        <v>7</v>
      </c>
      <c r="AE11" s="31" t="s">
        <v>18</v>
      </c>
      <c r="AF11" s="31">
        <v>4</v>
      </c>
      <c r="AG11" s="12"/>
    </row>
    <row r="12" spans="1:38" s="22" customFormat="1" ht="15" x14ac:dyDescent="0.3">
      <c r="B12" s="13" t="s">
        <v>19</v>
      </c>
      <c r="C12" s="13"/>
      <c r="D12" s="13"/>
      <c r="E12" s="14"/>
      <c r="F12" s="25"/>
      <c r="G12" s="14"/>
      <c r="H12" s="36">
        <v>41030</v>
      </c>
      <c r="I12" s="14"/>
      <c r="J12" s="14"/>
      <c r="K12" s="14"/>
      <c r="L12" s="14"/>
      <c r="M12" s="14"/>
      <c r="N12" s="14"/>
      <c r="O12" s="14"/>
      <c r="P12" s="14"/>
      <c r="Q12" s="20"/>
      <c r="R12" s="14"/>
      <c r="S12" s="20"/>
      <c r="T12" s="14"/>
      <c r="U12" s="14"/>
      <c r="V12" s="14"/>
      <c r="W12" s="14"/>
      <c r="X12" s="14"/>
      <c r="Y12" s="20" t="str">
        <f>CHOOSE(WEEKDAY(Z12),"Zo","Ma","Di", "Woe", "Do", "Vr", "Za")</f>
        <v>Ma</v>
      </c>
      <c r="Z12" s="25">
        <f>Z8</f>
        <v>42191</v>
      </c>
      <c r="AA12" s="88"/>
      <c r="AB12" s="88"/>
      <c r="AC12" s="14"/>
      <c r="AD12" s="14"/>
      <c r="AE12" s="14"/>
      <c r="AF12" s="14"/>
      <c r="AG12" s="14"/>
      <c r="AH12" s="12"/>
      <c r="AI12" s="12"/>
    </row>
    <row r="13" spans="1:38" s="22" customFormat="1" ht="15" x14ac:dyDescent="0.3">
      <c r="B13" s="6"/>
      <c r="C13" s="13"/>
      <c r="D13" s="13"/>
      <c r="E13" s="14"/>
      <c r="G13" s="15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6"/>
      <c r="AA13" s="16"/>
      <c r="AB13" s="16"/>
      <c r="AC13" s="19"/>
      <c r="AD13" s="19"/>
      <c r="AE13" s="14"/>
      <c r="AF13" s="16"/>
      <c r="AG13" s="14"/>
      <c r="AH13" s="128"/>
      <c r="AI13" s="12" t="s">
        <v>29</v>
      </c>
    </row>
    <row r="14" spans="1:38" s="22" customFormat="1" ht="15.75" thickBot="1" x14ac:dyDescent="0.35">
      <c r="B14" s="6" t="s">
        <v>20</v>
      </c>
      <c r="C14" s="13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21"/>
      <c r="AI14" s="12" t="s">
        <v>23</v>
      </c>
    </row>
    <row r="15" spans="1:38" s="22" customFormat="1" ht="23.25" thickBot="1" x14ac:dyDescent="0.35">
      <c r="B15" s="1"/>
      <c r="C15" s="2"/>
      <c r="D15" s="2"/>
      <c r="E15" s="3" t="s">
        <v>109</v>
      </c>
      <c r="F15" s="3"/>
      <c r="G15" s="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5"/>
      <c r="AI15" s="6"/>
      <c r="AJ15" s="22" t="s">
        <v>21</v>
      </c>
      <c r="AK15" s="22" t="s">
        <v>22</v>
      </c>
      <c r="AL15" s="22" t="s">
        <v>1</v>
      </c>
    </row>
    <row r="16" spans="1:38" s="22" customFormat="1" ht="15" x14ac:dyDescent="0.3">
      <c r="B16" s="7"/>
      <c r="C16" s="11" t="s">
        <v>2</v>
      </c>
      <c r="D16" s="23"/>
      <c r="E16" s="247" t="s">
        <v>3</v>
      </c>
      <c r="F16" s="248"/>
      <c r="G16" s="247" t="s">
        <v>27</v>
      </c>
      <c r="H16" s="248"/>
      <c r="I16" s="247" t="s">
        <v>58</v>
      </c>
      <c r="J16" s="249"/>
      <c r="K16" s="23"/>
      <c r="L16" s="42" t="s">
        <v>24</v>
      </c>
      <c r="M16" s="23"/>
      <c r="N16" s="23" t="s">
        <v>25</v>
      </c>
      <c r="O16" s="23" t="s">
        <v>4</v>
      </c>
      <c r="P16" s="23"/>
      <c r="Q16" s="23" t="s">
        <v>36</v>
      </c>
      <c r="R16" s="23"/>
      <c r="S16" s="11" t="s">
        <v>35</v>
      </c>
      <c r="T16" s="23"/>
      <c r="U16" s="8" t="s">
        <v>37</v>
      </c>
      <c r="V16" s="23"/>
      <c r="W16" s="90" t="s">
        <v>38</v>
      </c>
      <c r="X16" s="43"/>
      <c r="Y16" s="90" t="s">
        <v>105</v>
      </c>
      <c r="Z16" s="90"/>
      <c r="AA16" s="90"/>
      <c r="AB16" s="90" t="s">
        <v>111</v>
      </c>
      <c r="AC16" s="23"/>
      <c r="AD16" s="91" t="s">
        <v>110</v>
      </c>
      <c r="AE16" s="11" t="s">
        <v>6</v>
      </c>
      <c r="AF16" s="23"/>
      <c r="AG16" s="11" t="s">
        <v>0</v>
      </c>
      <c r="AH16" s="42"/>
      <c r="AI16" s="33"/>
      <c r="AJ16" s="33"/>
      <c r="AK16" s="18">
        <f>AF24-365</f>
        <v>41820</v>
      </c>
    </row>
    <row r="17" spans="1:40" s="99" customFormat="1" ht="13.5" x14ac:dyDescent="0.25">
      <c r="B17" s="33" t="s">
        <v>12</v>
      </c>
      <c r="C17" s="33" t="str">
        <f t="shared" ref="C17:C28" si="28">CHOOSE(WEEKDAY(D17),"Zo","Ma","Di", "Woe", "Do", "Vr", "Za")</f>
        <v>Di</v>
      </c>
      <c r="D17" s="134">
        <f>D18-28</f>
        <v>41730</v>
      </c>
      <c r="F17" s="109"/>
      <c r="H17" s="109"/>
      <c r="J17" s="88"/>
      <c r="L17" s="88"/>
      <c r="N17" s="110"/>
      <c r="O17" s="88"/>
      <c r="P17" s="88"/>
      <c r="Q17" s="88"/>
      <c r="R17" s="88"/>
      <c r="S17" s="88"/>
      <c r="T17" s="88"/>
      <c r="U17" s="88"/>
      <c r="V17" s="88"/>
      <c r="X17" s="111"/>
      <c r="Z17" s="109"/>
      <c r="AB17" s="109"/>
      <c r="AD17" s="109"/>
      <c r="AE17" s="112"/>
      <c r="AF17" s="109"/>
      <c r="AG17" s="112"/>
      <c r="AH17" s="109"/>
      <c r="AI17" s="33"/>
      <c r="AJ17" s="40"/>
      <c r="AK17" s="113"/>
      <c r="AL17" s="113"/>
      <c r="AN17" s="113"/>
    </row>
    <row r="18" spans="1:40" s="33" customFormat="1" ht="13.5" x14ac:dyDescent="0.25">
      <c r="A18" s="33" t="s">
        <v>19</v>
      </c>
      <c r="B18" s="33" t="s">
        <v>12</v>
      </c>
      <c r="C18" s="33" t="str">
        <f t="shared" si="28"/>
        <v>Di</v>
      </c>
      <c r="D18" s="124">
        <f>F18-36</f>
        <v>41758</v>
      </c>
      <c r="E18" s="33" t="str">
        <f>CHOOSE(WEEKDAY(F18),"Zo","Ma","Di", "Woe", "Do", "Vr", "Za")</f>
        <v>Woe</v>
      </c>
      <c r="F18" s="146">
        <v>41794</v>
      </c>
      <c r="G18" s="33" t="str">
        <f>CHOOSE(WEEKDAY(H18),"Zo","Ma","Di", "Woe", "Do", "Vr", "Za")</f>
        <v>Woe</v>
      </c>
      <c r="H18" s="37">
        <f>F18</f>
        <v>41794</v>
      </c>
      <c r="I18" s="33" t="str">
        <f>CHOOSE(WEEKDAY(J18),"Zo","Ma","Di", "Woe", "Do", "Vr", "Za")</f>
        <v>Do</v>
      </c>
      <c r="J18" s="124">
        <f>H18+1</f>
        <v>41795</v>
      </c>
      <c r="K18" s="33" t="str">
        <f>CHOOSE(WEEKDAY(L18),"Zo","Ma","Di", "Woe", "Do", "Vr", "Za")</f>
        <v>Ma</v>
      </c>
      <c r="L18" s="35">
        <f>H18+L$29+28</f>
        <v>41841</v>
      </c>
      <c r="M18" s="33" t="str">
        <f>CHOOSE(WEEKDAY(N18),"Zo","Ma","Di", "Woe", "Do", "Vr", "Za")</f>
        <v>Vr</v>
      </c>
      <c r="N18" s="24">
        <f>L18+N$29</f>
        <v>41845</v>
      </c>
      <c r="O18" s="52" t="str">
        <f>CHOOSE(WEEKDAY(P18),"Zo","Ma","Di", "Woe", "Do", "Vr", "Za")</f>
        <v>Ma</v>
      </c>
      <c r="P18" s="27">
        <f>N18+P$29</f>
        <v>41848</v>
      </c>
      <c r="Q18" s="81" t="str">
        <f>CHOOSE(WEEKDAY(R18),"Zo","Ma","Di", "Woe", "Do", "Vr", "Za")</f>
        <v>Ma</v>
      </c>
      <c r="R18" s="81">
        <f>P18+T$29</f>
        <v>41855</v>
      </c>
      <c r="S18" s="33" t="str">
        <f>CHOOSE(WEEKDAY(T18),"Zo","Ma","Di", "Woe", "Do", "Vr", "Za")</f>
        <v>Ma</v>
      </c>
      <c r="T18" s="55">
        <f>P18+T$29+28</f>
        <v>41883</v>
      </c>
      <c r="U18" s="33" t="str">
        <f>CHOOSE(WEEKDAY(V18),"Zo","Ma","Di", "Woe", "Do", "Vr", "Za")</f>
        <v>Do</v>
      </c>
      <c r="V18" s="24">
        <f>T18+V$29</f>
        <v>41893</v>
      </c>
      <c r="W18" s="33" t="str">
        <f>CHOOSE(WEEKDAY(X18),"Zo","Ma","Di", "Woe", "Do", "Vr", "Za")</f>
        <v>Vr</v>
      </c>
      <c r="X18" s="37">
        <f>V18+Z$29</f>
        <v>41901</v>
      </c>
      <c r="Y18" s="85" t="str">
        <f>CHOOSE(WEEKDAY(Z18),"Zo","Ma","Di", "Woe", "Do", "Vr", "Za")</f>
        <v>Ma</v>
      </c>
      <c r="Z18" s="145">
        <f>X3</f>
        <v>41911</v>
      </c>
      <c r="AA18" s="33" t="str">
        <f>CHOOSE(WEEKDAY(AB18),"Zo","Ma","Di", "Woe", "Do", "Vr", "Za")</f>
        <v>Vr</v>
      </c>
      <c r="AB18" s="37">
        <f>X18</f>
        <v>41901</v>
      </c>
      <c r="AC18" s="33" t="str">
        <f>CHOOSE(WEEKDAY(AD18),"Zo","Ma","Di", "Woe", "Do", "Vr", "Za")</f>
        <v>Ma</v>
      </c>
      <c r="AD18" s="37">
        <f>AB18+AD$29</f>
        <v>41904</v>
      </c>
      <c r="AE18" s="39" t="str">
        <f>CHOOSE(WEEKDAY(AF18),"Zo","Ma","Di", "Woe", "Do", "Vr", "Za")</f>
        <v>Di</v>
      </c>
      <c r="AF18" s="124">
        <f>AD18+AF$29+26</f>
        <v>41940</v>
      </c>
      <c r="AG18" s="39" t="str">
        <f>CHOOSE(WEEKDAY(AH18),"Zo","Ma","Di", "Woe", "Do", "Vr", "Za")</f>
        <v>Ma</v>
      </c>
      <c r="AH18" s="36">
        <f>AF18+AH$29+2</f>
        <v>41946</v>
      </c>
      <c r="AJ18" s="40">
        <f>AF18-AK16</f>
        <v>120</v>
      </c>
      <c r="AK18" s="41">
        <f>P18-H18</f>
        <v>54</v>
      </c>
      <c r="AL18" s="41">
        <f>X18-P18</f>
        <v>53</v>
      </c>
      <c r="AN18" s="41">
        <f>AB18-X18</f>
        <v>0</v>
      </c>
    </row>
    <row r="19" spans="1:40" s="33" customFormat="1" ht="13.5" x14ac:dyDescent="0.25">
      <c r="B19" s="33" t="s">
        <v>7</v>
      </c>
      <c r="C19" s="33" t="str">
        <f t="shared" si="28"/>
        <v>Di</v>
      </c>
      <c r="D19" s="134">
        <f>D20-28-49</f>
        <v>41821</v>
      </c>
      <c r="F19" s="37"/>
      <c r="H19" s="37"/>
      <c r="J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85"/>
      <c r="Z19" s="86"/>
      <c r="AB19" s="37"/>
      <c r="AD19" s="37"/>
      <c r="AE19" s="39"/>
      <c r="AF19" s="93"/>
      <c r="AG19" s="39"/>
      <c r="AH19" s="37"/>
      <c r="AJ19" s="40"/>
      <c r="AK19" s="41"/>
      <c r="AL19" s="41"/>
      <c r="AN19" s="41"/>
    </row>
    <row r="20" spans="1:40" s="33" customFormat="1" ht="13.5" x14ac:dyDescent="0.25">
      <c r="A20" s="33" t="s">
        <v>102</v>
      </c>
      <c r="B20" s="33" t="s">
        <v>7</v>
      </c>
      <c r="C20" s="33" t="str">
        <f t="shared" si="28"/>
        <v>Di</v>
      </c>
      <c r="D20" s="114">
        <f>F20-8</f>
        <v>41898</v>
      </c>
      <c r="E20" s="33" t="str">
        <f>CHOOSE(WEEKDAY(F20),"Zo","Ma","Di", "Woe", "Do", "Vr", "Za")</f>
        <v>Woe</v>
      </c>
      <c r="F20" s="36">
        <v>41906</v>
      </c>
      <c r="G20" s="33" t="str">
        <f>CHOOSE(WEEKDAY(H20),"Zo","Ma","Di", "Woe", "Do", "Vr", "Za")</f>
        <v>Woe</v>
      </c>
      <c r="H20" s="37">
        <f>F20</f>
        <v>41906</v>
      </c>
      <c r="I20" s="33" t="str">
        <f>CHOOSE(WEEKDAY(J20),"Zo","Ma","Di", "Woe", "Do", "Vr", "Za")</f>
        <v>Do</v>
      </c>
      <c r="J20" s="124">
        <f>H20+1</f>
        <v>41907</v>
      </c>
      <c r="K20" s="33" t="str">
        <f>CHOOSE(WEEKDAY(L20),"Zo","Ma","Di", "Woe", "Do", "Vr", "Za")</f>
        <v>Ma</v>
      </c>
      <c r="L20" s="124">
        <f>H20+L$29-7</f>
        <v>41918</v>
      </c>
      <c r="M20" s="33" t="str">
        <f>CHOOSE(WEEKDAY(N20),"Zo","Ma","Di", "Woe", "Do", "Vr", "Za")</f>
        <v>Vr</v>
      </c>
      <c r="N20" s="24">
        <f>L20+N$29</f>
        <v>41922</v>
      </c>
      <c r="O20" s="52" t="str">
        <f>CHOOSE(WEEKDAY(P20),"Zo","Ma","Di", "Woe", "Do", "Vr", "Za")</f>
        <v>Ma</v>
      </c>
      <c r="P20" s="27">
        <f>N20+P$29</f>
        <v>41925</v>
      </c>
      <c r="Q20" s="81" t="str">
        <f>CHOOSE(WEEKDAY(R20),"Zo","Ma","Di", "Woe", "Do", "Vr", "Za")</f>
        <v>Ma</v>
      </c>
      <c r="R20" s="81">
        <f>P20+T$29</f>
        <v>41932</v>
      </c>
      <c r="S20" s="80" t="str">
        <f>CHOOSE(WEEKDAY(T20),"Zo","Ma","Di", "Woe", "Do", "Vr", "Za")</f>
        <v>Ma</v>
      </c>
      <c r="T20" s="87">
        <f>P20+T$29</f>
        <v>41932</v>
      </c>
      <c r="U20" s="80" t="str">
        <f>CHOOSE(WEEKDAY(V20),"Zo","Ma","Di", "Woe", "Do", "Vr", "Za")</f>
        <v>Do</v>
      </c>
      <c r="V20" s="87">
        <f>T20+V$29</f>
        <v>41942</v>
      </c>
      <c r="W20" s="47" t="str">
        <f>CHOOSE(WEEKDAY(X20),"Zo","Ma","Di", "Woe", "Do", "Vr", "Za")</f>
        <v>Vr</v>
      </c>
      <c r="X20" s="36">
        <f>V20+Z$29</f>
        <v>41950</v>
      </c>
      <c r="Y20" s="85" t="str">
        <f>CHOOSE(WEEKDAY(Z20),"Zo","Ma","Di", "Woe", "Do", "Vr", "Za")</f>
        <v>Ma</v>
      </c>
      <c r="Z20" s="86">
        <f>X4</f>
        <v>41967</v>
      </c>
      <c r="AA20" s="33" t="str">
        <f>CHOOSE(WEEKDAY(AB20),"Zo","Ma","Di", "Woe", "Do", "Vr", "Za")</f>
        <v>Vr</v>
      </c>
      <c r="AB20" s="37">
        <f>Z20+AB$29</f>
        <v>41971</v>
      </c>
      <c r="AC20" s="33" t="str">
        <f>CHOOSE(WEEKDAY(AD20),"Zo","Ma","Di", "Woe", "Do", "Vr", "Za")</f>
        <v>Ma</v>
      </c>
      <c r="AD20" s="37">
        <f>AB20+AD$29</f>
        <v>41974</v>
      </c>
      <c r="AE20" s="33" t="str">
        <f>CHOOSE(WEEKDAY(AF20),"Zo","Ma","Di", "Woe", "Do", "Vr", "Za")</f>
        <v>Do</v>
      </c>
      <c r="AF20" s="135">
        <f>AD20+AF$29+21</f>
        <v>42005</v>
      </c>
      <c r="AG20" s="39" t="str">
        <f>CHOOSE(WEEKDAY(AH20),"Zo","Ma","Di", "Woe", "Do", "Vr", "Za")</f>
        <v>Ma</v>
      </c>
      <c r="AH20" s="37">
        <f>AF20+AH$29</f>
        <v>42009</v>
      </c>
      <c r="AJ20" s="40">
        <f>AF20-AF18</f>
        <v>65</v>
      </c>
      <c r="AK20" s="41">
        <f>P20-H20</f>
        <v>19</v>
      </c>
      <c r="AL20" s="41">
        <f>X20-P20</f>
        <v>25</v>
      </c>
      <c r="AN20" s="41" t="e">
        <f>#REF!-X20</f>
        <v>#REF!</v>
      </c>
    </row>
    <row r="21" spans="1:40" s="33" customFormat="1" ht="13.5" x14ac:dyDescent="0.25">
      <c r="B21" s="33" t="s">
        <v>8</v>
      </c>
      <c r="C21" s="33" t="str">
        <f t="shared" si="28"/>
        <v>Zo</v>
      </c>
      <c r="D21" s="134">
        <f>D22-35-8</f>
        <v>41931</v>
      </c>
      <c r="Y21" s="85"/>
      <c r="Z21" s="86"/>
      <c r="AB21" s="37"/>
      <c r="AD21" s="37"/>
      <c r="AF21" s="37"/>
      <c r="AG21" s="39"/>
      <c r="AH21" s="37"/>
      <c r="AJ21" s="40"/>
      <c r="AK21" s="41"/>
      <c r="AL21" s="41"/>
      <c r="AN21" s="41"/>
    </row>
    <row r="22" spans="1:40" s="33" customFormat="1" ht="13.5" x14ac:dyDescent="0.25">
      <c r="A22" s="33" t="s">
        <v>55</v>
      </c>
      <c r="B22" s="33" t="s">
        <v>8</v>
      </c>
      <c r="C22" s="33" t="str">
        <f t="shared" si="28"/>
        <v>Ma</v>
      </c>
      <c r="D22" s="124">
        <f>F22-29</f>
        <v>41974</v>
      </c>
      <c r="E22" s="33" t="str">
        <f>CHOOSE(WEEKDAY(F22),"Zo","Ma","Di", "Woe", "Do", "Vr", "Za")</f>
        <v>Di</v>
      </c>
      <c r="F22" s="36">
        <v>42003</v>
      </c>
      <c r="G22" s="33" t="str">
        <f>CHOOSE(WEEKDAY(H22),"Zo","Ma","Di", "Woe", "Do", "Vr", "Za")</f>
        <v>Di</v>
      </c>
      <c r="H22" s="37">
        <f>F22</f>
        <v>42003</v>
      </c>
      <c r="I22" s="33" t="str">
        <f>CHOOSE(WEEKDAY(J22),"Zo","Ma","Di", "Woe", "Do", "Vr", "Za")</f>
        <v>Woe</v>
      </c>
      <c r="J22" s="124">
        <f>H22+1</f>
        <v>42004</v>
      </c>
      <c r="K22" s="33" t="str">
        <f>CHOOSE(WEEKDAY(L22),"Zo","Ma","Di", "Woe", "Do", "Vr", "Za")</f>
        <v>Zo</v>
      </c>
      <c r="L22" s="49">
        <f>H22+L$29+14</f>
        <v>42036</v>
      </c>
      <c r="M22" s="33" t="str">
        <f>CHOOSE(WEEKDAY(N22),"Zo","Ma","Di", "Woe", "Do", "Vr", "Za")</f>
        <v>Do</v>
      </c>
      <c r="N22" s="24">
        <f>L22+N$29</f>
        <v>42040</v>
      </c>
      <c r="O22" s="52" t="str">
        <f>CHOOSE(WEEKDAY(P22),"Zo","Ma","Di", "Woe", "Do", "Vr", "Za")</f>
        <v>Zo</v>
      </c>
      <c r="P22" s="27">
        <f>N22+P$29</f>
        <v>42043</v>
      </c>
      <c r="Q22" s="81" t="str">
        <f>CHOOSE(WEEKDAY(R22),"Zo","Ma","Di", "Woe", "Do", "Vr", "Za")</f>
        <v>Zo</v>
      </c>
      <c r="R22" s="81">
        <f>P22+T$29</f>
        <v>42050</v>
      </c>
      <c r="S22" s="80" t="str">
        <f>CHOOSE(WEEKDAY(T22),"Zo","Ma","Di", "Woe", "Do", "Vr", "Za")</f>
        <v>Zo</v>
      </c>
      <c r="T22" s="87">
        <f>P22+T$29</f>
        <v>42050</v>
      </c>
      <c r="U22" s="80" t="str">
        <f>CHOOSE(WEEKDAY(V22),"Zo","Ma","Di", "Woe", "Do", "Vr", "Za")</f>
        <v>Woe</v>
      </c>
      <c r="V22" s="87">
        <f>T22+V$29</f>
        <v>42060</v>
      </c>
      <c r="W22" s="47" t="str">
        <f>CHOOSE(WEEKDAY(X22),"Zo","Ma","Di", "Woe", "Do", "Vr", "Za")</f>
        <v>Do</v>
      </c>
      <c r="X22" s="124">
        <f>V22+Z$29+7</f>
        <v>42075</v>
      </c>
      <c r="Y22" s="85"/>
      <c r="Z22" s="86">
        <f>X6</f>
        <v>42079</v>
      </c>
      <c r="AA22" s="33" t="str">
        <f>CHOOSE(WEEKDAY(AB22),"Zo","Ma","Di", "Woe", "Do", "Vr", "Za")</f>
        <v>Vr</v>
      </c>
      <c r="AB22" s="37">
        <f>Z22+AB$29</f>
        <v>42083</v>
      </c>
      <c r="AC22" s="33" t="str">
        <f>CHOOSE(WEEKDAY(AD22),"Zo","Ma","Di", "Woe", "Do", "Vr", "Za")</f>
        <v>Ma</v>
      </c>
      <c r="AD22" s="37">
        <f>AB22+AD$29</f>
        <v>42086</v>
      </c>
      <c r="AE22" s="33" t="str">
        <f>CHOOSE(WEEKDAY(AF22),"Zo","Ma","Di", "Woe", "Do", "Vr", "Za")</f>
        <v>Do</v>
      </c>
      <c r="AF22" s="124">
        <f>AD22+AF$29+7</f>
        <v>42103</v>
      </c>
      <c r="AG22" s="39" t="str">
        <f>CHOOSE(WEEKDAY(AH22),"Zo","Ma","Di", "Woe", "Do", "Vr", "Za")</f>
        <v>Ma</v>
      </c>
      <c r="AH22" s="37">
        <f>AF22+AH$29</f>
        <v>42107</v>
      </c>
      <c r="AJ22" s="40">
        <f>AF22-AF20</f>
        <v>98</v>
      </c>
      <c r="AK22" s="41">
        <f>P22-H22</f>
        <v>40</v>
      </c>
      <c r="AL22" s="41">
        <f>X22-P22</f>
        <v>32</v>
      </c>
      <c r="AN22" s="41" t="e">
        <f>#REF!-X22</f>
        <v>#REF!</v>
      </c>
    </row>
    <row r="23" spans="1:40" s="71" customFormat="1" ht="13.5" x14ac:dyDescent="0.25">
      <c r="B23" s="71" t="s">
        <v>52</v>
      </c>
      <c r="C23" s="33" t="str">
        <f t="shared" si="28"/>
        <v>Di</v>
      </c>
      <c r="D23" s="88">
        <f>D24</f>
        <v>42052</v>
      </c>
      <c r="F23" s="72"/>
      <c r="H23" s="74"/>
      <c r="J23" s="72"/>
      <c r="L23" s="72"/>
      <c r="N23" s="73"/>
      <c r="O23" s="115"/>
      <c r="P23" s="27"/>
      <c r="Q23" s="81"/>
      <c r="R23" s="81"/>
      <c r="S23" s="116"/>
      <c r="T23" s="117"/>
      <c r="U23" s="116"/>
      <c r="V23" s="117"/>
      <c r="W23" s="132"/>
      <c r="X23" s="36"/>
      <c r="Y23" s="118"/>
      <c r="Z23" s="86"/>
      <c r="AB23" s="37"/>
      <c r="AD23" s="37"/>
      <c r="AF23" s="93"/>
      <c r="AG23" s="39"/>
      <c r="AH23" s="37"/>
      <c r="AJ23" s="119"/>
      <c r="AK23" s="75"/>
      <c r="AL23" s="75"/>
      <c r="AN23" s="75"/>
    </row>
    <row r="24" spans="1:40" s="62" customFormat="1" ht="14.25" thickBot="1" x14ac:dyDescent="0.3">
      <c r="A24" s="71"/>
      <c r="B24" s="33" t="s">
        <v>9</v>
      </c>
      <c r="C24" s="33" t="str">
        <f t="shared" si="28"/>
        <v>Di</v>
      </c>
      <c r="D24" s="124">
        <f>F24-22</f>
        <v>42052</v>
      </c>
      <c r="E24" s="33" t="str">
        <f>CHOOSE(WEEKDAY(F24),"Zo","Ma","Di", "Woe", "Do", "Vr", "Za")</f>
        <v>Woe</v>
      </c>
      <c r="F24" s="36">
        <v>42074</v>
      </c>
      <c r="G24" s="33" t="str">
        <f>CHOOSE(WEEKDAY(H24),"Zo","Ma","Di", "Woe", "Do", "Vr", "Za")</f>
        <v>Woe</v>
      </c>
      <c r="H24" s="37">
        <f>F24</f>
        <v>42074</v>
      </c>
      <c r="I24" s="33" t="str">
        <f>CHOOSE(WEEKDAY(J24),"Zo","Ma","Di", "Woe", "Do", "Vr", "Za")</f>
        <v>Do</v>
      </c>
      <c r="J24" s="124">
        <f>H24+1</f>
        <v>42075</v>
      </c>
      <c r="K24" s="33" t="str">
        <f>CHOOSE(WEEKDAY(L24),"Zo","Ma","Di", "Woe", "Do", "Vr", "Za")</f>
        <v>Ma</v>
      </c>
      <c r="L24" s="24">
        <f>H24+L$29</f>
        <v>42093</v>
      </c>
      <c r="M24" s="33" t="str">
        <f>CHOOSE(WEEKDAY(N24),"Zo","Ma","Di", "Woe", "Do", "Vr", "Za")</f>
        <v>Vr</v>
      </c>
      <c r="N24" s="24">
        <f>L24+N$29</f>
        <v>42097</v>
      </c>
      <c r="O24" s="52" t="str">
        <f>CHOOSE(WEEKDAY(P24),"Zo","Ma","Di", "Woe", "Do", "Vr", "Za")</f>
        <v>Ma</v>
      </c>
      <c r="P24" s="27">
        <f>N24+P$29</f>
        <v>42100</v>
      </c>
      <c r="Q24" s="81" t="str">
        <f>CHOOSE(WEEKDAY(R24),"Zo","Ma","Di", "Woe", "Do", "Vr", "Za")</f>
        <v>Ma</v>
      </c>
      <c r="R24" s="81">
        <f>P24+T$29</f>
        <v>42107</v>
      </c>
      <c r="S24" s="33" t="str">
        <f>CHOOSE(WEEKDAY(T24),"Zo","Ma","Di", "Woe", "Do", "Vr", "Za")</f>
        <v>Ma</v>
      </c>
      <c r="T24" s="87">
        <f>P24+T$29</f>
        <v>42107</v>
      </c>
      <c r="U24" s="80" t="str">
        <f>CHOOSE(WEEKDAY(V24),"Zo","Ma","Di", "Woe", "Do", "Vr", "Za")</f>
        <v>Do</v>
      </c>
      <c r="V24" s="87">
        <f>T24+V$29</f>
        <v>42117</v>
      </c>
      <c r="W24" s="47" t="str">
        <f>CHOOSE(WEEKDAY(X24),"Zo","Ma","Di", "Woe", "Do", "Vr", "Za")</f>
        <v>Vr</v>
      </c>
      <c r="X24" s="36">
        <f>V24+Z$29</f>
        <v>42125</v>
      </c>
      <c r="Y24" s="85" t="str">
        <f>CHOOSE(WEEKDAY(Z24),"Zo","Ma","Di", "Woe", "Do", "Vr", "Za")</f>
        <v>Vr</v>
      </c>
      <c r="Z24" s="86">
        <f>X7</f>
        <v>42146</v>
      </c>
      <c r="AA24" s="33" t="str">
        <f>CHOOSE(WEEKDAY(AB24),"Zo","Ma","Di", "Woe", "Do", "Vr", "Za")</f>
        <v>Di</v>
      </c>
      <c r="AB24" s="37">
        <f>Z24+AB$29</f>
        <v>42150</v>
      </c>
      <c r="AC24" s="33" t="str">
        <f>CHOOSE(WEEKDAY(AD24),"Zo","Ma","Di", "Woe", "Do", "Vr", "Za")</f>
        <v>Vr</v>
      </c>
      <c r="AD24" s="37">
        <f>AB24+AD$29</f>
        <v>42153</v>
      </c>
      <c r="AE24" s="33" t="str">
        <f>CHOOSE(WEEKDAY(AF24),"Zo","Ma","Di", "Woe", "Do", "Vr", "Za")</f>
        <v>Di</v>
      </c>
      <c r="AF24" s="35">
        <f>AD24+AF$29+22</f>
        <v>42185</v>
      </c>
      <c r="AG24" s="39" t="str">
        <f>CHOOSE(WEEKDAY(AH24),"Zo","Ma","Di", "Woe", "Do", "Vr", "Za")</f>
        <v>Ma</v>
      </c>
      <c r="AH24" s="124">
        <f>AF24+AH$29+2</f>
        <v>42191</v>
      </c>
      <c r="AJ24" s="70">
        <f>AF24-AF22</f>
        <v>82</v>
      </c>
      <c r="AK24" s="67">
        <f>P24-H24</f>
        <v>26</v>
      </c>
      <c r="AL24" s="67">
        <f>X24-P24</f>
        <v>25</v>
      </c>
      <c r="AN24" s="67" t="e">
        <f>#REF!-X24</f>
        <v>#REF!</v>
      </c>
    </row>
    <row r="25" spans="1:40" s="76" customFormat="1" ht="13.5" x14ac:dyDescent="0.25">
      <c r="B25" s="33" t="s">
        <v>12</v>
      </c>
      <c r="C25" s="33" t="str">
        <f t="shared" si="28"/>
        <v>Di</v>
      </c>
      <c r="D25" s="36">
        <f>D26-28</f>
        <v>42108</v>
      </c>
      <c r="E25" s="33"/>
      <c r="F25" s="36"/>
      <c r="G25" s="33"/>
      <c r="H25" s="37"/>
      <c r="I25" s="33"/>
      <c r="J25" s="36"/>
      <c r="K25" s="33"/>
      <c r="L25" s="24"/>
      <c r="M25" s="33"/>
      <c r="N25" s="24"/>
      <c r="O25" s="47"/>
      <c r="P25" s="33"/>
      <c r="Q25" s="81"/>
      <c r="R25" s="81"/>
      <c r="S25" s="33"/>
      <c r="T25" s="24"/>
      <c r="U25" s="33"/>
      <c r="V25" s="24"/>
      <c r="W25" s="33"/>
      <c r="X25" s="37"/>
      <c r="Y25" s="85"/>
      <c r="Z25" s="86"/>
      <c r="AA25" s="33"/>
      <c r="AB25" s="37"/>
      <c r="AC25" s="33"/>
      <c r="AD25" s="37"/>
      <c r="AE25" s="33"/>
      <c r="AF25" s="37"/>
      <c r="AG25" s="39"/>
      <c r="AH25" s="37"/>
      <c r="AJ25" s="94"/>
      <c r="AK25" s="95"/>
      <c r="AL25" s="95"/>
      <c r="AN25" s="95"/>
    </row>
    <row r="26" spans="1:40" s="56" customFormat="1" ht="13.5" x14ac:dyDescent="0.25">
      <c r="B26" s="47" t="s">
        <v>12</v>
      </c>
      <c r="C26" s="47" t="str">
        <f t="shared" si="28"/>
        <v>Di</v>
      </c>
      <c r="D26" s="36">
        <f>F26-29</f>
        <v>42136</v>
      </c>
      <c r="E26" s="47" t="str">
        <f>CHOOSE(WEEKDAY(F26),"Zo","Ma","Di", "Woe", "Do", "Vr", "Za")</f>
        <v>Woe</v>
      </c>
      <c r="F26" s="57">
        <v>42165</v>
      </c>
      <c r="G26" s="56" t="str">
        <f>CHOOSE(WEEKDAY(H26),"Zo","Ma","Di", "Woe", "Do", "Vr", "Za")</f>
        <v>Woe</v>
      </c>
      <c r="H26" s="57">
        <f>F26</f>
        <v>42165</v>
      </c>
      <c r="I26" s="56" t="str">
        <f>CHOOSE(WEEKDAY(J26),"Zo","Ma","Di", "Woe", "Do", "Vr", "Za")</f>
        <v>Do</v>
      </c>
      <c r="J26" s="135">
        <f>H26+1</f>
        <v>42166</v>
      </c>
      <c r="K26" s="56" t="str">
        <f>CHOOSE(WEEKDAY(L26),"Zo","Ma","Di", "Woe", "Do", "Vr", "Za")</f>
        <v>Ma</v>
      </c>
      <c r="L26" s="135">
        <f>H26+L$29+28</f>
        <v>42212</v>
      </c>
      <c r="M26" s="56" t="str">
        <f>CHOOSE(WEEKDAY(N26),"Zo","Ma","Di", "Woe", "Do", "Vr", "Za")</f>
        <v>Vr</v>
      </c>
      <c r="N26" s="58">
        <f>L26+N$29</f>
        <v>42216</v>
      </c>
      <c r="O26" s="59" t="str">
        <f>CHOOSE(WEEKDAY(P26),"Zo","Ma","Di", "Woe", "Do", "Vr", "Za")</f>
        <v>Ma</v>
      </c>
      <c r="P26" s="92">
        <f>N26+P$29</f>
        <v>42219</v>
      </c>
      <c r="Q26" s="84" t="str">
        <f>CHOOSE(WEEKDAY(R26),"Zo","Ma","Di", "Woe", "Do", "Vr", "Za")</f>
        <v>Ma</v>
      </c>
      <c r="R26" s="84">
        <f>P26+T$29</f>
        <v>42226</v>
      </c>
      <c r="S26" s="56" t="str">
        <f>CHOOSE(WEEKDAY(T26),"Zo","Ma","Di", "Woe", "Do", "Vr", "Za")</f>
        <v>Ma</v>
      </c>
      <c r="T26" s="68">
        <f>P26+T$29+28</f>
        <v>42254</v>
      </c>
      <c r="U26" s="56" t="str">
        <f>CHOOSE(WEEKDAY(V26),"Zo","Ma","Di", "Woe", "Do", "Vr", "Za")</f>
        <v>Do</v>
      </c>
      <c r="V26" s="37">
        <f>T26+V$29</f>
        <v>42264</v>
      </c>
      <c r="W26" s="56" t="str">
        <f>CHOOSE(WEEKDAY(X26),"Zo","Ma","Di", "Woe", "Do", "Vr", "Za")</f>
        <v>Vr</v>
      </c>
      <c r="X26" s="57">
        <f>V26+Z$29</f>
        <v>42272</v>
      </c>
      <c r="Y26" s="133" t="str">
        <f>CHOOSE(WEEKDAY(Z26),"Zo","Ma","Di", "Woe", "Do", "Vr", "Za")</f>
        <v>Vr</v>
      </c>
      <c r="Z26" s="86">
        <f>X9</f>
        <v>42279</v>
      </c>
      <c r="AA26" s="56" t="str">
        <f>CHOOSE(WEEKDAY(AB26),"Zo","Ma","Di", "Woe", "Do", "Vr", "Za")</f>
        <v>Di</v>
      </c>
      <c r="AB26" s="37">
        <f>Z26+AB$29</f>
        <v>42283</v>
      </c>
      <c r="AC26" s="56" t="str">
        <f>CHOOSE(WEEKDAY(AD26),"Zo","Ma","Di", "Woe", "Do", "Vr", "Za")</f>
        <v>Vr</v>
      </c>
      <c r="AD26" s="37">
        <f>AB26+AD$29</f>
        <v>42286</v>
      </c>
      <c r="AE26" s="56" t="str">
        <f>CHOOSE(WEEKDAY(AF26),"Zo","Ma","Di", "Woe", "Do", "Vr", "Za")</f>
        <v>Ma</v>
      </c>
      <c r="AF26" s="37">
        <f>AD26+AF$29</f>
        <v>42296</v>
      </c>
      <c r="AG26" s="39" t="str">
        <f>CHOOSE(WEEKDAY(AH26),"Zo","Ma","Di", "Woe", "Do", "Vr", "Za")</f>
        <v>Vr</v>
      </c>
      <c r="AH26" s="124">
        <f>AF26+AH$29</f>
        <v>42300</v>
      </c>
      <c r="AJ26" s="69">
        <f>AF26-AF24</f>
        <v>111</v>
      </c>
      <c r="AK26" s="61">
        <f>P26-H26</f>
        <v>54</v>
      </c>
      <c r="AL26" s="61">
        <f>X26-P26</f>
        <v>53</v>
      </c>
      <c r="AN26" s="61" t="e">
        <f>#REF!-X26</f>
        <v>#REF!</v>
      </c>
    </row>
    <row r="27" spans="1:40" s="56" customFormat="1" ht="13.5" x14ac:dyDescent="0.25">
      <c r="B27" s="33" t="s">
        <v>53</v>
      </c>
      <c r="C27" s="47" t="str">
        <f t="shared" si="28"/>
        <v>Ma</v>
      </c>
      <c r="D27" s="88">
        <f>D28-29</f>
        <v>42233</v>
      </c>
      <c r="E27" s="47"/>
      <c r="F27" s="57"/>
      <c r="H27" s="57"/>
      <c r="J27" s="57"/>
      <c r="L27" s="57"/>
      <c r="N27" s="58"/>
      <c r="P27" s="33"/>
      <c r="Q27" s="81"/>
      <c r="R27" s="81"/>
      <c r="T27" s="60"/>
      <c r="V27" s="58"/>
      <c r="X27" s="57"/>
      <c r="Y27" s="133"/>
      <c r="Z27" s="86"/>
      <c r="AB27" s="37"/>
      <c r="AD27" s="37"/>
      <c r="AF27" s="37"/>
      <c r="AG27" s="39"/>
      <c r="AH27" s="37" t="s">
        <v>87</v>
      </c>
      <c r="AJ27" s="69"/>
      <c r="AK27" s="61"/>
      <c r="AL27" s="61"/>
      <c r="AN27" s="61"/>
    </row>
    <row r="28" spans="1:40" s="33" customFormat="1" ht="13.5" x14ac:dyDescent="0.25">
      <c r="B28" s="33" t="s">
        <v>7</v>
      </c>
      <c r="C28" s="33" t="str">
        <f t="shared" si="28"/>
        <v>Di</v>
      </c>
      <c r="D28" s="114">
        <f>F28-8</f>
        <v>42262</v>
      </c>
      <c r="E28" s="33" t="str">
        <f>CHOOSE(WEEKDAY(F28),"Zo","Ma","Di", "Woe", "Do", "Vr", "Za")</f>
        <v>Woe</v>
      </c>
      <c r="F28" s="36">
        <v>42270</v>
      </c>
      <c r="G28" s="33" t="str">
        <f>CHOOSE(WEEKDAY(H28),"Zo","Ma","Di", "Woe", "Do", "Vr", "Za")</f>
        <v>Woe</v>
      </c>
      <c r="H28" s="37">
        <f>F28</f>
        <v>42270</v>
      </c>
      <c r="I28" s="33" t="str">
        <f>CHOOSE(WEEKDAY(J28),"Zo","Ma","Di", "Woe", "Do", "Vr", "Za")</f>
        <v>Do</v>
      </c>
      <c r="J28" s="124">
        <f>H28+1</f>
        <v>42271</v>
      </c>
      <c r="K28" s="33" t="str">
        <f>CHOOSE(WEEKDAY(L28),"Zo","Ma","Di", "Woe", "Do", "Vr", "Za")</f>
        <v>Ma</v>
      </c>
      <c r="L28" s="124">
        <f>H28+L$29-7</f>
        <v>42282</v>
      </c>
      <c r="M28" s="33" t="str">
        <f>CHOOSE(WEEKDAY(N28),"Zo","Ma","Di", "Woe", "Do", "Vr", "Za")</f>
        <v>Vr</v>
      </c>
      <c r="N28" s="24">
        <f>L28+N$29</f>
        <v>42286</v>
      </c>
      <c r="O28" s="52" t="str">
        <f>CHOOSE(WEEKDAY(P28),"Zo","Ma","Di", "Woe", "Do", "Vr", "Za")</f>
        <v>Ma</v>
      </c>
      <c r="P28" s="27">
        <f>N28+P$29</f>
        <v>42289</v>
      </c>
      <c r="Q28" s="81" t="str">
        <f>CHOOSE(WEEKDAY(R28),"Zo","Ma","Di", "Woe", "Do", "Vr", "Za")</f>
        <v>Ma</v>
      </c>
      <c r="R28" s="81">
        <f>P28+T$29</f>
        <v>42296</v>
      </c>
      <c r="S28" s="80" t="str">
        <f>CHOOSE(WEEKDAY(T28),"Zo","Ma","Di", "Woe", "Do", "Vr", "Za")</f>
        <v>Ma</v>
      </c>
      <c r="T28" s="87">
        <f>P28+T$29</f>
        <v>42296</v>
      </c>
      <c r="U28" s="80" t="str">
        <f>CHOOSE(WEEKDAY(V28),"Zo","Ma","Di", "Woe", "Do", "Vr", "Za")</f>
        <v>Do</v>
      </c>
      <c r="V28" s="87">
        <f>T28+V$29</f>
        <v>42306</v>
      </c>
      <c r="W28" s="47" t="str">
        <f>CHOOSE(WEEKDAY(X28),"Zo","Ma","Di", "Woe", "Do", "Vr", "Za")</f>
        <v>Vr</v>
      </c>
      <c r="X28" s="36">
        <f>V28+Z$29</f>
        <v>42314</v>
      </c>
      <c r="Y28" s="85" t="str">
        <f>CHOOSE(WEEKDAY(Z28),"Zo","Ma","Di", "Woe", "Do", "Vr", "Za")</f>
        <v>Ma</v>
      </c>
      <c r="Z28" s="86">
        <f>X10</f>
        <v>42331</v>
      </c>
      <c r="AA28" s="33" t="str">
        <f>CHOOSE(WEEKDAY(AB28),"Zo","Ma","Di", "Woe", "Do", "Vr", "Za")</f>
        <v>Vr</v>
      </c>
      <c r="AB28" s="37">
        <f>Z28+AB$29</f>
        <v>42335</v>
      </c>
      <c r="AC28" s="33" t="str">
        <f>CHOOSE(WEEKDAY(AD28),"Zo","Ma","Di", "Woe", "Do", "Vr", "Za")</f>
        <v>Ma</v>
      </c>
      <c r="AD28" s="37">
        <f>AB28+AD$29</f>
        <v>42338</v>
      </c>
      <c r="AE28" s="33" t="str">
        <f>CHOOSE(WEEKDAY(AF28),"Zo","Ma","Di", "Woe", "Do", "Vr", "Za")</f>
        <v>Do</v>
      </c>
      <c r="AF28" s="135">
        <f>AD28+AF$29+21</f>
        <v>42369</v>
      </c>
      <c r="AG28" s="39" t="str">
        <f>CHOOSE(WEEKDAY(AH28),"Zo","Ma","Di", "Woe", "Do", "Vr", "Za")</f>
        <v>Ma</v>
      </c>
      <c r="AH28" s="36">
        <f>AF28+$AH29</f>
        <v>42373</v>
      </c>
      <c r="AJ28" s="40">
        <f>AF28-AF26</f>
        <v>73</v>
      </c>
      <c r="AK28" s="41">
        <f>P28-H28</f>
        <v>19</v>
      </c>
      <c r="AL28" s="41">
        <f>X28-P28</f>
        <v>25</v>
      </c>
      <c r="AN28" s="41" t="e">
        <f>#REF!-X28</f>
        <v>#REF!</v>
      </c>
    </row>
    <row r="29" spans="1:40" s="26" customFormat="1" ht="14.25" thickBot="1" x14ac:dyDescent="0.3">
      <c r="B29" s="44"/>
      <c r="C29" s="44"/>
      <c r="D29" s="44"/>
      <c r="E29" s="44"/>
      <c r="F29" s="45"/>
      <c r="G29" s="44" t="s">
        <v>13</v>
      </c>
      <c r="H29" s="44"/>
      <c r="I29" s="44"/>
      <c r="J29" s="44"/>
      <c r="K29" s="44"/>
      <c r="L29" s="44">
        <v>19</v>
      </c>
      <c r="M29" s="44"/>
      <c r="N29" s="44">
        <v>4</v>
      </c>
      <c r="O29" s="44" t="s">
        <v>14</v>
      </c>
      <c r="P29" s="44">
        <v>3</v>
      </c>
      <c r="Q29" s="44"/>
      <c r="R29" s="44">
        <v>7</v>
      </c>
      <c r="S29" s="44" t="s">
        <v>15</v>
      </c>
      <c r="T29" s="44">
        <v>7</v>
      </c>
      <c r="U29" s="44"/>
      <c r="V29" s="44">
        <v>10</v>
      </c>
      <c r="W29" s="44"/>
      <c r="X29" s="44"/>
      <c r="Y29" s="44" t="s">
        <v>16</v>
      </c>
      <c r="Z29" s="46">
        <v>8</v>
      </c>
      <c r="AA29" s="46"/>
      <c r="AB29" s="46">
        <v>4</v>
      </c>
      <c r="AC29" s="46"/>
      <c r="AD29" s="46">
        <v>3</v>
      </c>
      <c r="AE29" s="46"/>
      <c r="AF29" s="46">
        <v>10</v>
      </c>
      <c r="AG29" s="44"/>
      <c r="AH29" s="44">
        <v>4</v>
      </c>
      <c r="AI29" s="44"/>
      <c r="AJ29" s="44"/>
      <c r="AK29" s="28"/>
    </row>
    <row r="30" spans="1:40" s="26" customFormat="1" ht="13.5" x14ac:dyDescent="0.25">
      <c r="E30" s="29"/>
      <c r="F30" s="29"/>
      <c r="G30" s="29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29"/>
      <c r="AB30" s="29"/>
      <c r="AC30" s="29"/>
      <c r="AD30" s="29"/>
      <c r="AE30" s="29"/>
      <c r="AF30" s="29"/>
      <c r="AG30" s="29"/>
      <c r="AH30" s="29"/>
      <c r="AI30" s="28"/>
    </row>
    <row r="31" spans="1:40" ht="13.5" x14ac:dyDescent="0.25"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89"/>
      <c r="AB31" s="89"/>
      <c r="AI31" s="53" t="s">
        <v>31</v>
      </c>
    </row>
    <row r="32" spans="1:40" x14ac:dyDescent="0.2">
      <c r="R32" s="17"/>
      <c r="T32" s="17"/>
      <c r="U32" s="17"/>
      <c r="V32" s="17"/>
      <c r="W32" s="17"/>
      <c r="X32" s="17"/>
      <c r="AI32" s="53" t="s">
        <v>32</v>
      </c>
    </row>
    <row r="33" spans="2:35" ht="16.5" x14ac:dyDescent="0.35">
      <c r="B33" s="6" t="s">
        <v>20</v>
      </c>
      <c r="C33" s="13"/>
      <c r="D33" s="13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54" t="s">
        <v>33</v>
      </c>
    </row>
    <row r="34" spans="2:35" ht="13.9" customHeight="1" x14ac:dyDescent="0.2">
      <c r="B34" t="s">
        <v>30</v>
      </c>
      <c r="R34" s="17"/>
      <c r="T34" s="17"/>
      <c r="U34" s="17"/>
      <c r="V34" s="17"/>
      <c r="W34" s="17"/>
      <c r="X34" s="17"/>
      <c r="AI34" s="53" t="s">
        <v>34</v>
      </c>
    </row>
    <row r="35" spans="2:35" x14ac:dyDescent="0.2">
      <c r="B35" s="22" t="s">
        <v>63</v>
      </c>
      <c r="R35" s="17"/>
      <c r="T35" s="17"/>
      <c r="U35" s="17"/>
      <c r="V35" s="17"/>
      <c r="W35" s="17"/>
      <c r="X35" s="17"/>
    </row>
    <row r="36" spans="2:35" x14ac:dyDescent="0.2">
      <c r="R36" s="17"/>
      <c r="T36" s="17"/>
      <c r="U36" s="17"/>
      <c r="V36" s="17"/>
      <c r="W36" s="17"/>
      <c r="X36" s="17"/>
    </row>
    <row r="37" spans="2:35" x14ac:dyDescent="0.2">
      <c r="R37" s="17"/>
      <c r="T37" s="17"/>
      <c r="U37" s="17"/>
      <c r="V37" s="17"/>
      <c r="W37" s="17"/>
      <c r="X37" s="17"/>
    </row>
  </sheetData>
  <mergeCells count="3">
    <mergeCell ref="E16:F16"/>
    <mergeCell ref="G16:H16"/>
    <mergeCell ref="I16:J16"/>
  </mergeCells>
  <conditionalFormatting sqref="P18">
    <cfRule type="expression" dxfId="20" priority="48" stopIfTrue="1">
      <formula>$P$18&gt;$L$3</formula>
    </cfRule>
  </conditionalFormatting>
  <conditionalFormatting sqref="P20">
    <cfRule type="expression" dxfId="19" priority="47" stopIfTrue="1">
      <formula>$P$20&gt;$L$4</formula>
    </cfRule>
  </conditionalFormatting>
  <conditionalFormatting sqref="P22:P23">
    <cfRule type="expression" dxfId="18" priority="46" stopIfTrue="1">
      <formula>$P$22&gt;$L$6</formula>
    </cfRule>
  </conditionalFormatting>
  <conditionalFormatting sqref="P24">
    <cfRule type="expression" dxfId="17" priority="45" stopIfTrue="1">
      <formula>$P$24&gt;$L$7</formula>
    </cfRule>
  </conditionalFormatting>
  <conditionalFormatting sqref="P26">
    <cfRule type="expression" dxfId="16" priority="44" stopIfTrue="1">
      <formula>$P$26&gt;$L$9</formula>
    </cfRule>
  </conditionalFormatting>
  <conditionalFormatting sqref="X17:X18">
    <cfRule type="cellIs" dxfId="15" priority="43" stopIfTrue="1" operator="greaterThan">
      <formula>$Z$3</formula>
    </cfRule>
  </conditionalFormatting>
  <conditionalFormatting sqref="X20">
    <cfRule type="cellIs" dxfId="14" priority="42" stopIfTrue="1" operator="greaterThan">
      <formula>$Z$4</formula>
    </cfRule>
  </conditionalFormatting>
  <conditionalFormatting sqref="X22:X23">
    <cfRule type="cellIs" dxfId="13" priority="41" stopIfTrue="1" operator="greaterThan">
      <formula>$Z$6</formula>
    </cfRule>
  </conditionalFormatting>
  <conditionalFormatting sqref="X24">
    <cfRule type="cellIs" dxfId="12" priority="40" stopIfTrue="1" operator="greaterThan">
      <formula>$Z$7</formula>
    </cfRule>
  </conditionalFormatting>
  <conditionalFormatting sqref="X26 AF24 AF20">
    <cfRule type="cellIs" dxfId="11" priority="39" stopIfTrue="1" operator="greaterThan">
      <formula>$Z$9</formula>
    </cfRule>
  </conditionalFormatting>
  <conditionalFormatting sqref="X28">
    <cfRule type="cellIs" dxfId="10" priority="38" stopIfTrue="1" operator="greaterThan">
      <formula>$Z$10</formula>
    </cfRule>
  </conditionalFormatting>
  <conditionalFormatting sqref="Z17:Z19 X17:X18">
    <cfRule type="expression" dxfId="9" priority="24" stopIfTrue="1">
      <formula>$Z$18&lt;$X$18</formula>
    </cfRule>
  </conditionalFormatting>
  <conditionalFormatting sqref="Z20">
    <cfRule type="expression" dxfId="8" priority="23" stopIfTrue="1">
      <formula>$Z$20&lt;$X$20</formula>
    </cfRule>
  </conditionalFormatting>
  <conditionalFormatting sqref="Z22:Z23">
    <cfRule type="expression" dxfId="7" priority="22" stopIfTrue="1">
      <formula>$Z$22&lt;$X$22</formula>
    </cfRule>
  </conditionalFormatting>
  <conditionalFormatting sqref="Z24">
    <cfRule type="expression" dxfId="6" priority="21" stopIfTrue="1">
      <formula>$Z$24&lt;$X$24</formula>
    </cfRule>
  </conditionalFormatting>
  <conditionalFormatting sqref="Z26 V26">
    <cfRule type="expression" dxfId="5" priority="20" stopIfTrue="1">
      <formula>$Z$26&lt;$X$26</formula>
    </cfRule>
  </conditionalFormatting>
  <conditionalFormatting sqref="Z28">
    <cfRule type="expression" dxfId="4" priority="19" stopIfTrue="1">
      <formula>$Z$28&lt;$X$28</formula>
    </cfRule>
  </conditionalFormatting>
  <conditionalFormatting sqref="AF17:AF19">
    <cfRule type="expression" dxfId="3" priority="6" stopIfTrue="1">
      <formula>$AF$18=okt</formula>
    </cfRule>
  </conditionalFormatting>
  <conditionalFormatting sqref="R9">
    <cfRule type="expression" dxfId="2" priority="88" stopIfTrue="1">
      <formula>$R$9&gt;$L$28</formula>
    </cfRule>
  </conditionalFormatting>
  <conditionalFormatting sqref="R8">
    <cfRule type="expression" dxfId="1" priority="110" stopIfTrue="1">
      <formula>$R$8&gt;$L$26</formula>
    </cfRule>
  </conditionalFormatting>
  <conditionalFormatting sqref="R6">
    <cfRule type="expression" dxfId="0" priority="111" stopIfTrue="1">
      <formula>$R$6&gt;$L$24</formula>
    </cfRule>
  </conditionalFormatting>
  <pageMargins left="0.23622047244094491" right="0.23622047244094491" top="0.74803149606299213" bottom="0.74803149606299213" header="0.31496062992125984" footer="0.31496062992125984"/>
  <pageSetup paperSize="9" scale="62" orientation="landscape" r:id="rId1"/>
  <headerFooter alignWithMargins="0"/>
  <colBreaks count="1" manualBreakCount="1">
    <brk id="36" max="1048575" man="1"/>
  </colBreaks>
  <ignoredErrors>
    <ignoredError sqref="P26 Z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8"/>
  <sheetViews>
    <sheetView workbookViewId="0">
      <selection activeCell="K22" sqref="K22"/>
    </sheetView>
  </sheetViews>
  <sheetFormatPr defaultRowHeight="12.75" x14ac:dyDescent="0.2"/>
  <cols>
    <col min="1" max="1" width="5.7109375" customWidth="1"/>
    <col min="2" max="2" width="4" customWidth="1"/>
    <col min="4" max="4" width="4.5703125" customWidth="1"/>
    <col min="5" max="5" width="11.140625" customWidth="1"/>
    <col min="6" max="6" width="4.140625" customWidth="1"/>
  </cols>
  <sheetData>
    <row r="1" spans="1:7" ht="13.5" thickBot="1" x14ac:dyDescent="0.25">
      <c r="A1" s="1"/>
      <c r="B1" s="2" t="s">
        <v>108</v>
      </c>
      <c r="C1" s="2"/>
      <c r="D1" s="2"/>
      <c r="E1" s="2"/>
      <c r="F1" s="2"/>
      <c r="G1" s="2"/>
    </row>
    <row r="2" spans="1:7" ht="13.5" x14ac:dyDescent="0.25">
      <c r="A2" s="7"/>
      <c r="B2" s="8" t="s">
        <v>2</v>
      </c>
      <c r="C2" s="7"/>
      <c r="D2" s="9" t="s">
        <v>3</v>
      </c>
      <c r="E2" s="11"/>
      <c r="F2" s="11" t="s">
        <v>0</v>
      </c>
      <c r="G2" s="10"/>
    </row>
    <row r="3" spans="1:7" ht="13.5" x14ac:dyDescent="0.25">
      <c r="A3" s="33" t="s">
        <v>7</v>
      </c>
      <c r="B3" s="33" t="str">
        <f t="shared" ref="B3:B8" si="0">CHOOSE(WEEKDAY(C3),"Zo","Ma","Di", "Woe", "Do", "Vr", "Za")</f>
        <v>Woe</v>
      </c>
      <c r="C3" s="36">
        <f>'Algemene planning'!D3</f>
        <v>41759</v>
      </c>
      <c r="D3" s="33" t="str">
        <f t="shared" ref="D3:D8" si="1">CHOOSE(WEEKDAY(E3),"Zo","Ma","Di", "Woe", "Do", "Vr", "Za")</f>
        <v>Woe</v>
      </c>
      <c r="E3" s="36">
        <f>'Algemene planning'!F3</f>
        <v>41801</v>
      </c>
      <c r="F3" s="39" t="str">
        <f t="shared" ref="F3:F8" si="2">CHOOSE(WEEKDAY(G3),"Zo","Ma","Di", "Woe", "Do", "Vr", "Za")</f>
        <v>Vr</v>
      </c>
      <c r="G3" s="36">
        <f>'Algemene planning'!AF3</f>
        <v>41936</v>
      </c>
    </row>
    <row r="4" spans="1:7" ht="13.5" x14ac:dyDescent="0.25">
      <c r="A4" s="33" t="s">
        <v>8</v>
      </c>
      <c r="B4" s="33" t="str">
        <f t="shared" si="0"/>
        <v>Woe</v>
      </c>
      <c r="C4" s="36">
        <f>'Algemene planning'!D4</f>
        <v>41794</v>
      </c>
      <c r="D4" s="33" t="str">
        <f t="shared" si="1"/>
        <v>Woe</v>
      </c>
      <c r="E4" s="36">
        <f>'Algemene planning'!F4</f>
        <v>41899</v>
      </c>
      <c r="F4" s="33" t="str">
        <f t="shared" si="2"/>
        <v>Vr</v>
      </c>
      <c r="G4" s="36">
        <f>'Algemene planning'!AF4</f>
        <v>41999</v>
      </c>
    </row>
    <row r="5" spans="1:7" ht="13.5" x14ac:dyDescent="0.25">
      <c r="A5" s="33" t="s">
        <v>9</v>
      </c>
      <c r="B5" s="33" t="str">
        <f t="shared" si="0"/>
        <v>Woe</v>
      </c>
      <c r="C5" s="36">
        <f>'Algemene planning'!D5</f>
        <v>41913</v>
      </c>
      <c r="D5" s="33" t="str">
        <f t="shared" si="1"/>
        <v>Woe</v>
      </c>
      <c r="E5" s="36">
        <f>'Algemene planning'!F5</f>
        <v>41955</v>
      </c>
      <c r="F5" s="33" t="str">
        <f t="shared" si="2"/>
        <v>Vr</v>
      </c>
      <c r="G5" s="36">
        <f>'Algemene planning'!AF5</f>
        <v>42062</v>
      </c>
    </row>
    <row r="6" spans="1:7" ht="13.5" x14ac:dyDescent="0.25">
      <c r="A6" s="33" t="s">
        <v>10</v>
      </c>
      <c r="B6" s="33" t="str">
        <f t="shared" si="0"/>
        <v>Woe</v>
      </c>
      <c r="C6" s="36">
        <f>'Algemene planning'!D6</f>
        <v>41969</v>
      </c>
      <c r="D6" s="47" t="str">
        <f t="shared" si="1"/>
        <v>Woe</v>
      </c>
      <c r="E6" s="36">
        <f>'Algemene planning'!F6</f>
        <v>42011</v>
      </c>
      <c r="F6" s="33" t="str">
        <f t="shared" si="2"/>
        <v>Vr</v>
      </c>
      <c r="G6" s="36">
        <f>'Algemene planning'!AF6</f>
        <v>42104</v>
      </c>
    </row>
    <row r="7" spans="1:7" ht="13.5" x14ac:dyDescent="0.25">
      <c r="A7" s="33" t="s">
        <v>11</v>
      </c>
      <c r="B7" s="33" t="str">
        <f t="shared" si="0"/>
        <v>Woe</v>
      </c>
      <c r="C7" s="36">
        <f>'Algemene planning'!D7</f>
        <v>42018</v>
      </c>
      <c r="D7" s="47" t="str">
        <f t="shared" si="1"/>
        <v>Woe</v>
      </c>
      <c r="E7" s="36">
        <f>'Algemene planning'!F7</f>
        <v>42074</v>
      </c>
      <c r="F7" s="33" t="str">
        <f t="shared" si="2"/>
        <v>Vr</v>
      </c>
      <c r="G7" s="36">
        <f>'Algemene planning'!AF7</f>
        <v>42167</v>
      </c>
    </row>
    <row r="8" spans="1:7" ht="14.25" thickBot="1" x14ac:dyDescent="0.3">
      <c r="A8" s="62" t="s">
        <v>12</v>
      </c>
      <c r="B8" s="62" t="str">
        <f t="shared" si="0"/>
        <v>Woe</v>
      </c>
      <c r="C8" s="36">
        <f>'Algemene planning'!D8</f>
        <v>42074</v>
      </c>
      <c r="D8" s="62" t="str">
        <f t="shared" si="1"/>
        <v>Woe</v>
      </c>
      <c r="E8" s="36">
        <f>'Algemene planning'!F8</f>
        <v>42116</v>
      </c>
      <c r="F8" s="62" t="str">
        <f t="shared" si="2"/>
        <v>Ma</v>
      </c>
      <c r="G8" s="36">
        <f>'Algemene planning'!AF8</f>
        <v>42212</v>
      </c>
    </row>
    <row r="9" spans="1:7" ht="13.5" x14ac:dyDescent="0.25">
      <c r="A9" s="47" t="s">
        <v>7</v>
      </c>
      <c r="B9" s="47" t="str">
        <f>CHOOSE(WEEKDAY(C9),"Zo","Ma","Di", "Woe", "Do", "Vr", "Za")</f>
        <v>Woe</v>
      </c>
      <c r="C9" s="36">
        <f>'Algemene planning'!D9</f>
        <v>42116</v>
      </c>
      <c r="D9" s="47" t="str">
        <f>CHOOSE(WEEKDAY(E9),"Zo","Ma","Di", "Woe", "Do", "Vr", "Za")</f>
        <v>Woe</v>
      </c>
      <c r="E9" s="36">
        <f>'Algemene planning'!F9</f>
        <v>42165</v>
      </c>
      <c r="F9" s="56" t="str">
        <f>CHOOSE(WEEKDAY(G9),"Zo","Ma","Di", "Woe", "Do", "Vr", "Za")</f>
        <v>Vr</v>
      </c>
      <c r="G9" s="36">
        <f>'Algemene planning'!AF9</f>
        <v>42300</v>
      </c>
    </row>
    <row r="10" spans="1:7" ht="13.5" x14ac:dyDescent="0.25">
      <c r="A10" s="33" t="s">
        <v>8</v>
      </c>
      <c r="B10" s="33" t="str">
        <f>CHOOSE(WEEKDAY(C10),"Zo","Ma","Di", "Woe", "Do", "Vr", "Za")</f>
        <v>Woe</v>
      </c>
      <c r="C10" s="36">
        <f>'Algemene planning'!D10</f>
        <v>42193</v>
      </c>
      <c r="D10" s="33" t="str">
        <f>CHOOSE(WEEKDAY(E10),"Zo","Ma","Di", "Woe", "Do", "Vr", "Za")</f>
        <v>Woe</v>
      </c>
      <c r="E10" s="36">
        <f>'Algemene planning'!F10</f>
        <v>42263</v>
      </c>
      <c r="F10" s="33" t="str">
        <f>CHOOSE(WEEKDAY(G10),"Zo","Ma","Di", "Woe", "Do", "Vr", "Za")</f>
        <v>Vr</v>
      </c>
      <c r="G10" s="36">
        <f>'Algemene planning'!AF10</f>
        <v>42356</v>
      </c>
    </row>
    <row r="11" spans="1:7" ht="14.25" thickBot="1" x14ac:dyDescent="0.3">
      <c r="A11" s="30"/>
      <c r="B11" s="30"/>
      <c r="C11" s="31">
        <v>43</v>
      </c>
      <c r="D11" s="31"/>
      <c r="E11" s="31">
        <v>56</v>
      </c>
      <c r="F11" s="31" t="s">
        <v>18</v>
      </c>
      <c r="G11" s="31">
        <v>4</v>
      </c>
    </row>
    <row r="12" spans="1:7" ht="13.5" x14ac:dyDescent="0.25">
      <c r="A12" s="13" t="s">
        <v>19</v>
      </c>
      <c r="B12" s="13"/>
      <c r="C12" s="13"/>
      <c r="D12" s="14"/>
      <c r="E12" s="14"/>
    </row>
    <row r="13" spans="1:7" ht="15" x14ac:dyDescent="0.3">
      <c r="A13" s="6"/>
      <c r="B13" s="13"/>
      <c r="C13" s="13"/>
      <c r="D13" s="14"/>
      <c r="E13" s="25">
        <f>E8+E$11</f>
        <v>42172</v>
      </c>
    </row>
    <row r="14" spans="1:7" ht="15.75" thickBot="1" x14ac:dyDescent="0.35">
      <c r="A14" s="6" t="s">
        <v>20</v>
      </c>
      <c r="B14" s="13"/>
      <c r="C14" s="13"/>
      <c r="D14" s="14"/>
      <c r="E14" s="14"/>
    </row>
    <row r="15" spans="1:7" ht="23.25" thickBot="1" x14ac:dyDescent="0.25">
      <c r="A15" s="1"/>
      <c r="B15" s="2" t="s">
        <v>109</v>
      </c>
      <c r="C15" s="2"/>
      <c r="D15" s="3"/>
      <c r="E15" s="3"/>
      <c r="F15" s="1"/>
      <c r="G15" s="1"/>
    </row>
    <row r="16" spans="1:7" ht="13.5" x14ac:dyDescent="0.25">
      <c r="A16" s="7"/>
      <c r="B16" s="11" t="s">
        <v>2</v>
      </c>
      <c r="C16" s="23"/>
      <c r="D16" s="11"/>
      <c r="E16" s="23" t="s">
        <v>3</v>
      </c>
      <c r="F16" s="11" t="s">
        <v>0</v>
      </c>
      <c r="G16" s="42"/>
    </row>
    <row r="17" spans="1:7" ht="13.5" x14ac:dyDescent="0.25">
      <c r="A17" s="33" t="s">
        <v>12</v>
      </c>
      <c r="B17" s="33" t="str">
        <f t="shared" ref="B17:D28" si="3">CHOOSE(WEEKDAY(C17),"Zo","Ma","Di", "Woe", "Do", "Vr", "Za")</f>
        <v>Di</v>
      </c>
      <c r="C17" s="36">
        <f>'Algemene planning'!D17</f>
        <v>41730</v>
      </c>
      <c r="D17" s="33"/>
      <c r="E17" s="36"/>
      <c r="F17" s="39"/>
      <c r="G17" s="36"/>
    </row>
    <row r="18" spans="1:7" ht="13.5" x14ac:dyDescent="0.25">
      <c r="A18" s="33" t="s">
        <v>12</v>
      </c>
      <c r="B18" s="33" t="str">
        <f t="shared" si="3"/>
        <v>Di</v>
      </c>
      <c r="C18" s="36">
        <f>'Algemene planning'!D18</f>
        <v>41758</v>
      </c>
      <c r="D18" s="33" t="str">
        <f t="shared" si="3"/>
        <v>Woe</v>
      </c>
      <c r="E18" s="36">
        <f>'Algemene planning'!F18</f>
        <v>41794</v>
      </c>
      <c r="F18" s="33" t="str">
        <f>CHOOSE(WEEKDAY(G18),"Zo","Ma","Di", "Woe", "Do", "Vr", "Za")</f>
        <v>Di</v>
      </c>
      <c r="G18" s="36">
        <f>'Algemene planning'!AF18</f>
        <v>41940</v>
      </c>
    </row>
    <row r="19" spans="1:7" ht="13.5" x14ac:dyDescent="0.25">
      <c r="A19" s="33" t="s">
        <v>7</v>
      </c>
      <c r="B19" s="33" t="str">
        <f t="shared" si="3"/>
        <v>Di</v>
      </c>
      <c r="C19" s="36">
        <f>'Algemene planning'!D19</f>
        <v>41821</v>
      </c>
      <c r="D19" s="33"/>
      <c r="E19" s="36"/>
      <c r="F19" s="33"/>
      <c r="G19" s="36"/>
    </row>
    <row r="20" spans="1:7" ht="13.5" x14ac:dyDescent="0.25">
      <c r="A20" s="33" t="s">
        <v>7</v>
      </c>
      <c r="B20" s="33" t="str">
        <f t="shared" si="3"/>
        <v>Di</v>
      </c>
      <c r="C20" s="36">
        <f>'Algemene planning'!D20</f>
        <v>41898</v>
      </c>
      <c r="D20" s="33" t="str">
        <f t="shared" si="3"/>
        <v>Woe</v>
      </c>
      <c r="E20" s="36">
        <f>'Algemene planning'!F20</f>
        <v>41906</v>
      </c>
      <c r="F20" s="33" t="str">
        <f>CHOOSE(WEEKDAY(G20),"Zo","Ma","Di", "Woe", "Do", "Vr", "Za")</f>
        <v>Do</v>
      </c>
      <c r="G20" s="36">
        <f>'Algemene planning'!AF20</f>
        <v>42005</v>
      </c>
    </row>
    <row r="21" spans="1:7" ht="13.5" x14ac:dyDescent="0.25">
      <c r="A21" s="33" t="s">
        <v>8</v>
      </c>
      <c r="B21" s="33" t="str">
        <f t="shared" si="3"/>
        <v>Zo</v>
      </c>
      <c r="C21" s="36">
        <f>'Algemene planning'!D21</f>
        <v>41931</v>
      </c>
      <c r="D21" s="33"/>
      <c r="E21" s="36"/>
      <c r="F21" s="33"/>
      <c r="G21" s="36"/>
    </row>
    <row r="22" spans="1:7" ht="13.5" x14ac:dyDescent="0.25">
      <c r="A22" s="33" t="s">
        <v>8</v>
      </c>
      <c r="B22" s="33" t="str">
        <f t="shared" si="3"/>
        <v>Ma</v>
      </c>
      <c r="C22" s="36">
        <f>'Algemene planning'!D22</f>
        <v>41974</v>
      </c>
      <c r="D22" s="33" t="str">
        <f t="shared" si="3"/>
        <v>Di</v>
      </c>
      <c r="E22" s="36">
        <f>'Algemene planning'!F22</f>
        <v>42003</v>
      </c>
      <c r="F22" s="47" t="str">
        <f>CHOOSE(WEEKDAY(G22),"Zo","Ma","Di", "Woe", "Do", "Vr", "Za")</f>
        <v>Do</v>
      </c>
      <c r="G22" s="36">
        <f>'Algemene planning'!AF22</f>
        <v>42103</v>
      </c>
    </row>
    <row r="23" spans="1:7" ht="13.5" x14ac:dyDescent="0.25">
      <c r="A23" s="33" t="s">
        <v>52</v>
      </c>
      <c r="B23" s="33" t="str">
        <f t="shared" si="3"/>
        <v>Di</v>
      </c>
      <c r="C23" s="36">
        <f>'Algemene planning'!D23</f>
        <v>42052</v>
      </c>
      <c r="D23" s="33"/>
      <c r="E23" s="36"/>
      <c r="F23" s="47"/>
      <c r="G23" s="36"/>
    </row>
    <row r="24" spans="1:7" ht="13.5" x14ac:dyDescent="0.25">
      <c r="A24" s="33" t="s">
        <v>9</v>
      </c>
      <c r="B24" s="33" t="str">
        <f t="shared" si="3"/>
        <v>Di</v>
      </c>
      <c r="C24" s="36">
        <f>'Algemene planning'!D24</f>
        <v>42052</v>
      </c>
      <c r="D24" s="33" t="str">
        <f t="shared" si="3"/>
        <v>Woe</v>
      </c>
      <c r="E24" s="36">
        <f>'Algemene planning'!F24</f>
        <v>42074</v>
      </c>
      <c r="F24" s="33" t="str">
        <f>CHOOSE(WEEKDAY(G24),"Zo","Ma","Di", "Woe", "Do", "Vr", "Za")</f>
        <v>Di</v>
      </c>
      <c r="G24" s="36">
        <f>'Algemene planning'!AF24</f>
        <v>42185</v>
      </c>
    </row>
    <row r="25" spans="1:7" ht="13.5" x14ac:dyDescent="0.25">
      <c r="A25" s="33" t="s">
        <v>12</v>
      </c>
      <c r="B25" s="33" t="str">
        <f t="shared" si="3"/>
        <v>Di</v>
      </c>
      <c r="C25" s="36">
        <f>'Algemene planning'!D25</f>
        <v>42108</v>
      </c>
      <c r="D25" s="33"/>
      <c r="E25" s="36"/>
      <c r="F25" s="102"/>
      <c r="G25" s="36"/>
    </row>
    <row r="26" spans="1:7" ht="13.5" x14ac:dyDescent="0.25">
      <c r="A26" s="47" t="s">
        <v>12</v>
      </c>
      <c r="B26" s="47" t="str">
        <f t="shared" si="3"/>
        <v>Di</v>
      </c>
      <c r="C26" s="36">
        <f>'Algemene planning'!D26</f>
        <v>42136</v>
      </c>
      <c r="D26" s="47" t="str">
        <f t="shared" si="3"/>
        <v>Woe</v>
      </c>
      <c r="E26" s="36">
        <f>'Algemene planning'!F26</f>
        <v>42165</v>
      </c>
      <c r="F26" s="102"/>
      <c r="G26" s="36">
        <f>'Algemene planning'!AF26</f>
        <v>42296</v>
      </c>
    </row>
    <row r="27" spans="1:7" ht="13.5" x14ac:dyDescent="0.25">
      <c r="A27" s="33" t="s">
        <v>53</v>
      </c>
      <c r="B27" s="47" t="str">
        <f t="shared" si="3"/>
        <v>Ma</v>
      </c>
      <c r="C27" s="36">
        <f>'Algemene planning'!D27</f>
        <v>42233</v>
      </c>
      <c r="D27" s="47"/>
      <c r="E27" s="36"/>
      <c r="F27" s="102"/>
      <c r="G27" s="36"/>
    </row>
    <row r="28" spans="1:7" ht="13.5" x14ac:dyDescent="0.25">
      <c r="A28" s="33" t="s">
        <v>7</v>
      </c>
      <c r="B28" s="33" t="str">
        <f t="shared" si="3"/>
        <v>Di</v>
      </c>
      <c r="C28" s="36">
        <f>'Algemene planning'!D28</f>
        <v>42262</v>
      </c>
      <c r="D28" s="33" t="str">
        <f t="shared" si="3"/>
        <v>Woe</v>
      </c>
      <c r="E28" s="36">
        <f>'Algemene planning'!F28</f>
        <v>42270</v>
      </c>
      <c r="F28" s="102"/>
      <c r="G28" s="36">
        <f>'Algemene planning'!AF28</f>
        <v>42369</v>
      </c>
    </row>
  </sheetData>
  <pageMargins left="0.75" right="0.75" top="1" bottom="1" header="0.5" footer="0.5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0"/>
  <sheetViews>
    <sheetView workbookViewId="0">
      <selection activeCell="L16" sqref="L16"/>
    </sheetView>
  </sheetViews>
  <sheetFormatPr defaultRowHeight="12.75" x14ac:dyDescent="0.2"/>
  <cols>
    <col min="1" max="1" width="4.42578125" customWidth="1"/>
    <col min="2" max="2" width="3.7109375" customWidth="1"/>
    <col min="3" max="3" width="8.85546875" customWidth="1"/>
    <col min="4" max="4" width="3.7109375" customWidth="1"/>
    <col min="5" max="5" width="7.7109375" customWidth="1"/>
    <col min="6" max="6" width="3.85546875" customWidth="1"/>
    <col min="7" max="7" width="7.7109375" customWidth="1"/>
    <col min="8" max="8" width="15.28515625" customWidth="1"/>
    <col min="9" max="9" width="14.7109375" customWidth="1"/>
    <col min="10" max="10" width="10.28515625" customWidth="1"/>
    <col min="11" max="11" width="10.140625" customWidth="1"/>
    <col min="12" max="12" width="15.28515625" customWidth="1"/>
    <col min="13" max="13" width="60.5703125" customWidth="1"/>
  </cols>
  <sheetData>
    <row r="1" spans="1:18" ht="20.25" thickBot="1" x14ac:dyDescent="0.25">
      <c r="A1" s="101"/>
      <c r="B1" s="101"/>
      <c r="C1" s="101" t="s">
        <v>50</v>
      </c>
      <c r="D1" s="101"/>
      <c r="E1" s="101"/>
      <c r="F1" s="101"/>
      <c r="G1" s="101"/>
      <c r="H1" s="101"/>
      <c r="I1" s="101"/>
      <c r="J1" s="101"/>
      <c r="K1" s="101"/>
    </row>
    <row r="2" spans="1:18" ht="19.5" x14ac:dyDescent="0.2">
      <c r="A2" s="96"/>
      <c r="B2" s="96"/>
      <c r="C2" s="96" t="s">
        <v>108</v>
      </c>
      <c r="D2" s="96"/>
      <c r="E2" s="96"/>
      <c r="F2" s="96"/>
      <c r="G2" s="96"/>
      <c r="H2" s="96"/>
      <c r="I2" s="96"/>
      <c r="J2" s="96"/>
      <c r="K2" s="101"/>
    </row>
    <row r="3" spans="1:18" ht="48.6" customHeight="1" x14ac:dyDescent="0.2">
      <c r="A3" s="97"/>
      <c r="B3" s="252" t="s">
        <v>48</v>
      </c>
      <c r="C3" s="253"/>
      <c r="D3" s="252" t="s">
        <v>54</v>
      </c>
      <c r="E3" s="253"/>
      <c r="F3" s="252" t="s">
        <v>49</v>
      </c>
      <c r="G3" s="253"/>
      <c r="H3" s="97" t="s">
        <v>39</v>
      </c>
      <c r="I3" s="98" t="s">
        <v>40</v>
      </c>
      <c r="J3" s="106" t="s">
        <v>51</v>
      </c>
      <c r="K3" s="106" t="s">
        <v>44</v>
      </c>
      <c r="L3" s="235" t="s">
        <v>143</v>
      </c>
      <c r="M3" s="241" t="s">
        <v>142</v>
      </c>
    </row>
    <row r="4" spans="1:18" ht="13.5" x14ac:dyDescent="0.25">
      <c r="A4" s="33" t="str">
        <f>'Algemene planning'!B3</f>
        <v>nr.2</v>
      </c>
      <c r="B4" s="33" t="str">
        <f t="shared" ref="B4:B9" si="0">CHOOSE(WEEKDAY(C4),"Zo","Ma","Di", "Woe", "Do", "Vr", "Za")</f>
        <v>Ma</v>
      </c>
      <c r="C4" s="81">
        <f>'Algemene planning'!X3</f>
        <v>41911</v>
      </c>
      <c r="D4" s="33" t="str">
        <f t="shared" ref="D4:F9" si="1">CHOOSE(WEEKDAY(E4),"Zo","Ma","Di", "Woe", "Do", "Vr", "Za")</f>
        <v>Ma</v>
      </c>
      <c r="E4" s="37">
        <f>'Algemene planning'!AB3</f>
        <v>41925</v>
      </c>
      <c r="F4" s="33" t="str">
        <f t="shared" si="1"/>
        <v>Ma</v>
      </c>
      <c r="G4" s="37">
        <f>'Algemene planning'!AD3</f>
        <v>41932</v>
      </c>
      <c r="H4" s="93" t="s">
        <v>41</v>
      </c>
      <c r="I4" s="93" t="s">
        <v>42</v>
      </c>
      <c r="J4" s="102">
        <f>'Algemene planning'!AB3-'Algemene planning'!Z3-4</f>
        <v>6</v>
      </c>
      <c r="K4" s="102">
        <f>'Algemene planning'!AD3-'Algemene planning'!AB3-2</f>
        <v>5</v>
      </c>
      <c r="L4" s="237" t="s">
        <v>144</v>
      </c>
      <c r="M4" s="22" t="s">
        <v>151</v>
      </c>
    </row>
    <row r="5" spans="1:18" ht="13.5" x14ac:dyDescent="0.25">
      <c r="A5" s="33" t="str">
        <f>'Algemene planning'!B4</f>
        <v>nr.3</v>
      </c>
      <c r="B5" s="33" t="str">
        <f t="shared" si="0"/>
        <v>Ma</v>
      </c>
      <c r="C5" s="81">
        <f>'Algemene planning'!X4</f>
        <v>41967</v>
      </c>
      <c r="D5" s="33" t="str">
        <f t="shared" si="1"/>
        <v>Ma</v>
      </c>
      <c r="E5" s="37">
        <f>'Algemene planning'!AB4</f>
        <v>41981</v>
      </c>
      <c r="F5" s="33" t="str">
        <f t="shared" si="1"/>
        <v>Ma</v>
      </c>
      <c r="G5" s="37">
        <f>'Algemene planning'!AD4</f>
        <v>41995</v>
      </c>
      <c r="H5" s="93" t="s">
        <v>41</v>
      </c>
      <c r="I5" s="93" t="s">
        <v>42</v>
      </c>
      <c r="J5" s="102">
        <f>'Algemene planning'!AB4-'Algemene planning'!Z4-4</f>
        <v>6</v>
      </c>
      <c r="K5" s="102">
        <f>'Algemene planning'!AD4-'Algemene planning'!AB4-2</f>
        <v>12</v>
      </c>
      <c r="L5" s="236" t="s">
        <v>145</v>
      </c>
      <c r="M5" s="22" t="s">
        <v>147</v>
      </c>
    </row>
    <row r="6" spans="1:18" ht="13.5" x14ac:dyDescent="0.25">
      <c r="A6" s="33" t="str">
        <f>'Algemene planning'!B5</f>
        <v>nr.4</v>
      </c>
      <c r="B6" s="33" t="str">
        <f t="shared" si="0"/>
        <v>Vr</v>
      </c>
      <c r="C6" s="81">
        <f>'Algemene planning'!X5</f>
        <v>42034</v>
      </c>
      <c r="D6" s="33" t="str">
        <f t="shared" si="1"/>
        <v>Ma</v>
      </c>
      <c r="E6" s="37">
        <f>'Algemene planning'!AB5</f>
        <v>42044</v>
      </c>
      <c r="F6" s="33" t="str">
        <f t="shared" si="1"/>
        <v>Ma</v>
      </c>
      <c r="G6" s="37">
        <f>'Algemene planning'!AD5</f>
        <v>42058</v>
      </c>
      <c r="H6" s="93" t="s">
        <v>41</v>
      </c>
      <c r="I6" s="93" t="s">
        <v>42</v>
      </c>
      <c r="J6" s="102">
        <f>'Algemene planning'!AB5-'Algemene planning'!Z5-4</f>
        <v>6</v>
      </c>
      <c r="K6" s="102">
        <f>'Algemene planning'!AD5-'Algemene planning'!AB5-2</f>
        <v>12</v>
      </c>
      <c r="L6" s="236" t="s">
        <v>145</v>
      </c>
      <c r="M6" s="22"/>
    </row>
    <row r="7" spans="1:18" ht="13.5" x14ac:dyDescent="0.25">
      <c r="A7" s="33" t="str">
        <f>'Algemene planning'!B6</f>
        <v>nr.5</v>
      </c>
      <c r="B7" s="33" t="str">
        <f t="shared" si="0"/>
        <v>Ma</v>
      </c>
      <c r="C7" s="81">
        <f>'Algemene planning'!X6</f>
        <v>42079</v>
      </c>
      <c r="D7" s="33" t="str">
        <f t="shared" si="1"/>
        <v>Ma</v>
      </c>
      <c r="E7" s="37">
        <f>'Algemene planning'!AB6</f>
        <v>42093</v>
      </c>
      <c r="F7" s="33" t="str">
        <f t="shared" si="1"/>
        <v>Ma</v>
      </c>
      <c r="G7" s="37">
        <f>'Algemene planning'!AD6</f>
        <v>42100</v>
      </c>
      <c r="H7" s="93" t="s">
        <v>41</v>
      </c>
      <c r="I7" s="93" t="s">
        <v>42</v>
      </c>
      <c r="J7" s="102">
        <f>'Algemene planning'!AB6-'Algemene planning'!Z6-4</f>
        <v>6</v>
      </c>
      <c r="K7" s="102">
        <f>'Algemene planning'!AD6-'Algemene planning'!AB6-2</f>
        <v>5</v>
      </c>
      <c r="L7" s="237" t="s">
        <v>144</v>
      </c>
      <c r="M7" s="22" t="s">
        <v>154</v>
      </c>
    </row>
    <row r="8" spans="1:18" ht="13.5" x14ac:dyDescent="0.25">
      <c r="A8" s="33" t="str">
        <f>'Algemene planning'!B7</f>
        <v>nr.6</v>
      </c>
      <c r="B8" s="33" t="str">
        <f t="shared" si="0"/>
        <v>Vr</v>
      </c>
      <c r="C8" s="81">
        <f>'Algemene planning'!X7</f>
        <v>42146</v>
      </c>
      <c r="D8" s="33" t="str">
        <f t="shared" si="1"/>
        <v>Ma</v>
      </c>
      <c r="E8" s="37">
        <f>'Algemene planning'!AB7</f>
        <v>42156</v>
      </c>
      <c r="F8" s="33" t="str">
        <f t="shared" si="1"/>
        <v>Ma</v>
      </c>
      <c r="G8" s="37">
        <f>'Algemene planning'!AD7</f>
        <v>42163</v>
      </c>
      <c r="H8" s="93" t="s">
        <v>41</v>
      </c>
      <c r="I8" s="93" t="s">
        <v>42</v>
      </c>
      <c r="J8" s="102">
        <f>'Algemene planning'!AB7-'Algemene planning'!Z7-4</f>
        <v>6</v>
      </c>
      <c r="K8" s="102">
        <f>'Algemene planning'!AD7-'Algemene planning'!AB7-2</f>
        <v>5</v>
      </c>
      <c r="L8" s="237" t="s">
        <v>144</v>
      </c>
      <c r="M8" s="22" t="s">
        <v>152</v>
      </c>
    </row>
    <row r="9" spans="1:18" ht="13.5" x14ac:dyDescent="0.25">
      <c r="A9" s="33" t="str">
        <f>'Algemene planning'!B8</f>
        <v>nr.1</v>
      </c>
      <c r="B9" s="33" t="str">
        <f t="shared" si="0"/>
        <v>Ma</v>
      </c>
      <c r="C9" s="81">
        <f>'Algemene planning'!X8</f>
        <v>42191</v>
      </c>
      <c r="D9" s="33" t="str">
        <f t="shared" si="1"/>
        <v>Do</v>
      </c>
      <c r="E9" s="37">
        <f>'Algemene planning'!AB8</f>
        <v>42201</v>
      </c>
      <c r="F9" s="33" t="str">
        <f t="shared" si="1"/>
        <v>Do</v>
      </c>
      <c r="G9" s="37">
        <f>'Algemene planning'!AD8</f>
        <v>42208</v>
      </c>
      <c r="H9" s="37" t="s">
        <v>41</v>
      </c>
      <c r="I9" s="37" t="s">
        <v>45</v>
      </c>
      <c r="J9" s="102">
        <f>'Algemene planning'!AB8-'Algemene planning'!Z8-4</f>
        <v>6</v>
      </c>
      <c r="K9" s="102">
        <f>'Algemene planning'!AD8-'Algemene planning'!AB8-2</f>
        <v>5</v>
      </c>
      <c r="L9" s="237" t="s">
        <v>144</v>
      </c>
      <c r="M9" s="22" t="s">
        <v>153</v>
      </c>
      <c r="R9" s="22"/>
    </row>
    <row r="10" spans="1:18" ht="13.5" x14ac:dyDescent="0.25">
      <c r="A10" s="99"/>
      <c r="B10" s="121"/>
      <c r="C10" s="122"/>
      <c r="D10" s="121"/>
      <c r="E10" s="109"/>
      <c r="F10" s="121"/>
      <c r="G10" s="109"/>
      <c r="H10" s="109"/>
      <c r="I10" s="109"/>
      <c r="J10" s="100"/>
      <c r="K10" s="100"/>
      <c r="L10" s="108"/>
    </row>
    <row r="11" spans="1:18" ht="13.5" thickBot="1" x14ac:dyDescent="0.25"/>
    <row r="12" spans="1:18" ht="15" x14ac:dyDescent="0.2">
      <c r="A12" s="96"/>
      <c r="B12" s="96"/>
      <c r="C12" s="96" t="s">
        <v>109</v>
      </c>
      <c r="D12" s="96"/>
      <c r="E12" s="96"/>
      <c r="F12" s="96"/>
      <c r="G12" s="96"/>
      <c r="H12" s="96"/>
      <c r="I12" s="96"/>
      <c r="J12" s="96"/>
      <c r="K12" s="96"/>
    </row>
    <row r="13" spans="1:18" ht="49.9" customHeight="1" x14ac:dyDescent="0.2">
      <c r="A13" s="97"/>
      <c r="B13" s="252" t="s">
        <v>48</v>
      </c>
      <c r="C13" s="253"/>
      <c r="D13" s="254" t="s">
        <v>59</v>
      </c>
      <c r="E13" s="255"/>
      <c r="F13" s="98" t="s">
        <v>6</v>
      </c>
      <c r="G13" s="97"/>
      <c r="H13" s="97" t="s">
        <v>39</v>
      </c>
      <c r="I13" s="97" t="s">
        <v>40</v>
      </c>
      <c r="J13" s="120"/>
      <c r="K13" s="104" t="s">
        <v>44</v>
      </c>
      <c r="L13" s="235" t="s">
        <v>143</v>
      </c>
      <c r="M13" s="240" t="s">
        <v>142</v>
      </c>
    </row>
    <row r="14" spans="1:18" ht="37.5" customHeight="1" x14ac:dyDescent="0.25">
      <c r="A14" s="33" t="s">
        <v>12</v>
      </c>
      <c r="B14" s="33" t="str">
        <f>CHOOSE(WEEKDAY(C14),"Zo","Ma","Di", "Woe", "Do", "Vr", "Za")</f>
        <v>Ma</v>
      </c>
      <c r="C14" s="37">
        <f>C4</f>
        <v>41911</v>
      </c>
      <c r="D14" s="33" t="str">
        <f>CHOOSE(WEEKDAY(E14),"Zo","Ma","Di", "Woe", "Do", "Vr", "Za")</f>
        <v>Ma</v>
      </c>
      <c r="E14" s="37">
        <f>'Algemene planning'!AD18</f>
        <v>41904</v>
      </c>
      <c r="F14" s="33" t="str">
        <f>CHOOSE(WEEKDAY(G14),"Zo","Ma","Di", "Woe", "Do", "Vr", "Za")</f>
        <v>Di</v>
      </c>
      <c r="G14" s="37">
        <f>'Algemene planning'!AF18</f>
        <v>41940</v>
      </c>
      <c r="H14" s="250" t="s">
        <v>61</v>
      </c>
      <c r="I14" s="251"/>
      <c r="J14" s="107"/>
      <c r="K14" s="102">
        <f>G14-E14</f>
        <v>36</v>
      </c>
      <c r="L14" s="239" t="s">
        <v>60</v>
      </c>
      <c r="M14" s="140" t="s">
        <v>148</v>
      </c>
    </row>
    <row r="15" spans="1:18" ht="52.5" customHeight="1" x14ac:dyDescent="0.25">
      <c r="A15" s="33" t="s">
        <v>7</v>
      </c>
      <c r="B15" s="33" t="str">
        <f>CHOOSE(WEEKDAY(C15),"Zo","Ma","Di", "Woe", "Do", "Vr", "Za")</f>
        <v>Ma</v>
      </c>
      <c r="C15" s="37">
        <f>C5</f>
        <v>41967</v>
      </c>
      <c r="D15" s="33" t="str">
        <f>CHOOSE(WEEKDAY(E15),"Zo","Ma","Di", "Woe", "Do", "Vr", "Za")</f>
        <v>Ma</v>
      </c>
      <c r="E15" s="37">
        <f>'Algemene planning'!AD20</f>
        <v>41974</v>
      </c>
      <c r="F15" s="33" t="str">
        <f>CHOOSE(WEEKDAY(G15),"Zo","Ma","Di", "Woe", "Do", "Vr", "Za")</f>
        <v>Do</v>
      </c>
      <c r="G15" s="37">
        <f>'Algemene planning'!AF20</f>
        <v>42005</v>
      </c>
      <c r="H15" s="250" t="s">
        <v>62</v>
      </c>
      <c r="I15" s="251"/>
      <c r="J15" s="107"/>
      <c r="K15" s="102">
        <f>G15-E15</f>
        <v>31</v>
      </c>
      <c r="L15" s="245" t="s">
        <v>156</v>
      </c>
      <c r="M15" s="22" t="s">
        <v>150</v>
      </c>
      <c r="N15" s="246" t="s">
        <v>155</v>
      </c>
    </row>
    <row r="16" spans="1:18" ht="37.5" customHeight="1" x14ac:dyDescent="0.25">
      <c r="A16" s="33" t="str">
        <f>'Algemene planning'!B22</f>
        <v>nr.3</v>
      </c>
      <c r="B16" s="33" t="str">
        <f>CHOOSE(WEEKDAY(C16),"Zo","Ma","Di", "Woe", "Do", "Vr", "Za")</f>
        <v>Ma</v>
      </c>
      <c r="C16" s="37">
        <f>C7</f>
        <v>42079</v>
      </c>
      <c r="D16" s="33" t="str">
        <f>CHOOSE(WEEKDAY(E16),"Zo","Ma","Di", "Woe", "Do", "Vr", "Za")</f>
        <v>Ma</v>
      </c>
      <c r="E16" s="37">
        <f>'Algemene planning'!AD22</f>
        <v>42086</v>
      </c>
      <c r="F16" s="33" t="str">
        <f>CHOOSE(WEEKDAY(G16),"Zo","Ma","Di", "Woe", "Do", "Vr", "Za")</f>
        <v>Do</v>
      </c>
      <c r="G16" s="37">
        <f>'Algemene planning'!AF22</f>
        <v>42103</v>
      </c>
      <c r="H16" s="250" t="s">
        <v>56</v>
      </c>
      <c r="I16" s="251"/>
      <c r="J16" s="107"/>
      <c r="K16" s="102">
        <f>G16-E16</f>
        <v>17</v>
      </c>
      <c r="L16" s="242" t="s">
        <v>144</v>
      </c>
      <c r="M16" s="22" t="s">
        <v>149</v>
      </c>
    </row>
    <row r="17" spans="1:16" ht="40.5" customHeight="1" x14ac:dyDescent="0.25">
      <c r="A17" s="33" t="str">
        <f>'Algemene planning'!B24</f>
        <v>nr.4</v>
      </c>
      <c r="B17" s="33" t="str">
        <f>CHOOSE(WEEKDAY(C17),"Zo","Ma","Di", "Woe", "Do", "Vr", "Za")</f>
        <v>Vr</v>
      </c>
      <c r="C17" s="37">
        <f>C8</f>
        <v>42146</v>
      </c>
      <c r="D17" s="33" t="str">
        <f>CHOOSE(WEEKDAY(E17),"Zo","Ma","Di", "Woe", "Do", "Vr", "Za")</f>
        <v>Vr</v>
      </c>
      <c r="E17" s="37">
        <f>'Algemene planning'!AD24</f>
        <v>42153</v>
      </c>
      <c r="F17" s="33" t="str">
        <f>CHOOSE(WEEKDAY(G17),"Zo","Ma","Di", "Woe", "Do", "Vr", "Za")</f>
        <v>Di</v>
      </c>
      <c r="G17" s="37">
        <f>'Algemene planning'!AF24</f>
        <v>42185</v>
      </c>
      <c r="H17" s="250" t="s">
        <v>57</v>
      </c>
      <c r="I17" s="251"/>
      <c r="J17" s="107"/>
      <c r="K17" s="102">
        <f>G17-E17</f>
        <v>32</v>
      </c>
      <c r="L17" s="238" t="s">
        <v>145</v>
      </c>
    </row>
    <row r="18" spans="1:16" ht="13.5" x14ac:dyDescent="0.25">
      <c r="A18" s="99"/>
      <c r="B18" s="100"/>
      <c r="C18" s="100"/>
      <c r="D18" s="100"/>
      <c r="E18" s="100"/>
      <c r="F18" s="100"/>
      <c r="G18" s="100"/>
    </row>
    <row r="19" spans="1:16" x14ac:dyDescent="0.2">
      <c r="A19" s="103" t="s">
        <v>146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</row>
    <row r="20" spans="1:16" x14ac:dyDescent="0.2">
      <c r="A20" s="103" t="s">
        <v>43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</row>
  </sheetData>
  <mergeCells count="9">
    <mergeCell ref="H14:I14"/>
    <mergeCell ref="H15:I15"/>
    <mergeCell ref="H16:I16"/>
    <mergeCell ref="H17:I17"/>
    <mergeCell ref="B3:C3"/>
    <mergeCell ref="D3:E3"/>
    <mergeCell ref="D13:E13"/>
    <mergeCell ref="B13:C13"/>
    <mergeCell ref="F3:G3"/>
  </mergeCell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3"/>
  <sheetViews>
    <sheetView tabSelected="1" topLeftCell="A13" workbookViewId="0">
      <selection activeCell="P38" sqref="P38"/>
    </sheetView>
  </sheetViews>
  <sheetFormatPr defaultRowHeight="12.75" x14ac:dyDescent="0.2"/>
  <cols>
    <col min="3" max="3" width="10.28515625" customWidth="1"/>
    <col min="4" max="4" width="11.5703125" customWidth="1"/>
    <col min="5" max="5" width="12.5703125" customWidth="1"/>
    <col min="6" max="6" width="1.85546875" customWidth="1"/>
    <col min="7" max="7" width="12" customWidth="1"/>
    <col min="8" max="8" width="12.42578125" customWidth="1"/>
    <col min="9" max="10" width="12" customWidth="1"/>
    <col min="11" max="12" width="11.85546875" customWidth="1"/>
    <col min="13" max="13" width="11.140625" customWidth="1"/>
    <col min="14" max="15" width="11.7109375" customWidth="1"/>
    <col min="16" max="16" width="25.140625" customWidth="1"/>
  </cols>
  <sheetData>
    <row r="1" spans="1:16" ht="18" x14ac:dyDescent="0.25">
      <c r="A1" s="147"/>
      <c r="B1" s="147"/>
      <c r="C1" s="165"/>
      <c r="D1" s="147"/>
      <c r="E1" s="147"/>
      <c r="F1" s="205"/>
      <c r="G1" s="256" t="s">
        <v>112</v>
      </c>
      <c r="H1" s="256"/>
      <c r="I1" s="256"/>
      <c r="J1" s="256"/>
      <c r="K1" s="256"/>
      <c r="L1" s="256"/>
      <c r="M1" s="256"/>
      <c r="N1" s="256"/>
      <c r="O1" s="256"/>
      <c r="P1" s="256"/>
    </row>
    <row r="2" spans="1:16" ht="63.75" x14ac:dyDescent="0.2">
      <c r="A2" s="148"/>
      <c r="B2" s="148"/>
      <c r="C2" s="166" t="s">
        <v>80</v>
      </c>
      <c r="D2" s="187" t="s">
        <v>113</v>
      </c>
      <c r="E2" s="200" t="s">
        <v>114</v>
      </c>
      <c r="F2" s="205"/>
      <c r="G2" s="206" t="s">
        <v>88</v>
      </c>
      <c r="H2" s="206" t="s">
        <v>107</v>
      </c>
      <c r="I2" s="206" t="s">
        <v>106</v>
      </c>
      <c r="J2" s="206" t="s">
        <v>89</v>
      </c>
      <c r="K2" s="206" t="s">
        <v>84</v>
      </c>
      <c r="L2" s="206" t="s">
        <v>90</v>
      </c>
      <c r="M2" s="225" t="s">
        <v>83</v>
      </c>
      <c r="N2" s="206" t="s">
        <v>115</v>
      </c>
      <c r="O2" s="206" t="s">
        <v>116</v>
      </c>
      <c r="P2" s="206" t="s">
        <v>157</v>
      </c>
    </row>
    <row r="3" spans="1:16" x14ac:dyDescent="0.2">
      <c r="A3" s="149" t="s">
        <v>77</v>
      </c>
      <c r="B3" s="149" t="s">
        <v>68</v>
      </c>
      <c r="C3" s="167" t="s">
        <v>82</v>
      </c>
      <c r="D3" s="188"/>
      <c r="E3" s="188"/>
      <c r="F3" s="188"/>
      <c r="G3" s="207">
        <v>41796</v>
      </c>
      <c r="H3" s="207">
        <v>41802</v>
      </c>
      <c r="I3" s="207">
        <v>41806</v>
      </c>
      <c r="J3" s="207">
        <v>41807</v>
      </c>
      <c r="K3" s="207">
        <v>41807</v>
      </c>
      <c r="L3" s="207">
        <v>41810</v>
      </c>
      <c r="M3" s="207" t="s">
        <v>117</v>
      </c>
      <c r="N3" s="207">
        <v>41814</v>
      </c>
      <c r="O3" s="226"/>
      <c r="P3" s="207">
        <v>41815</v>
      </c>
    </row>
    <row r="4" spans="1:16" x14ac:dyDescent="0.2">
      <c r="A4" s="150" t="s">
        <v>77</v>
      </c>
      <c r="B4" s="158" t="s">
        <v>66</v>
      </c>
      <c r="C4" s="168"/>
      <c r="D4" s="189" t="s">
        <v>82</v>
      </c>
      <c r="E4" s="189"/>
      <c r="F4" s="189"/>
      <c r="G4" s="208">
        <v>41796</v>
      </c>
      <c r="H4" s="208">
        <v>41802</v>
      </c>
      <c r="I4" s="208">
        <v>41806</v>
      </c>
      <c r="J4" s="208">
        <v>41807</v>
      </c>
      <c r="K4" s="208">
        <v>41807</v>
      </c>
      <c r="L4" s="208">
        <v>41810</v>
      </c>
      <c r="M4" s="208">
        <v>41813</v>
      </c>
      <c r="N4" s="208">
        <v>41814</v>
      </c>
      <c r="O4" s="223"/>
      <c r="P4" s="208">
        <v>41815</v>
      </c>
    </row>
    <row r="5" spans="1:16" x14ac:dyDescent="0.2">
      <c r="A5" s="149" t="s">
        <v>78</v>
      </c>
      <c r="B5" s="149" t="s">
        <v>69</v>
      </c>
      <c r="C5" s="167" t="s">
        <v>82</v>
      </c>
      <c r="D5" s="190"/>
      <c r="E5" s="190"/>
      <c r="F5" s="190"/>
      <c r="G5" s="207">
        <v>41796</v>
      </c>
      <c r="H5" s="207">
        <v>41830</v>
      </c>
      <c r="I5" s="207">
        <v>41834</v>
      </c>
      <c r="J5" s="207">
        <v>41835</v>
      </c>
      <c r="K5" s="207">
        <v>41835</v>
      </c>
      <c r="L5" s="207">
        <v>41838</v>
      </c>
      <c r="M5" s="226" t="s">
        <v>118</v>
      </c>
      <c r="N5" s="207">
        <v>41842</v>
      </c>
      <c r="O5" s="228"/>
      <c r="P5" s="207">
        <v>41843</v>
      </c>
    </row>
    <row r="6" spans="1:16" x14ac:dyDescent="0.2">
      <c r="A6" s="150" t="s">
        <v>78</v>
      </c>
      <c r="B6" s="158" t="s">
        <v>119</v>
      </c>
      <c r="C6" s="169"/>
      <c r="D6" s="191" t="s">
        <v>82</v>
      </c>
      <c r="E6" s="196"/>
      <c r="F6" s="196"/>
      <c r="G6" s="208">
        <v>41796</v>
      </c>
      <c r="H6" s="208">
        <v>41830</v>
      </c>
      <c r="I6" s="208">
        <v>41834</v>
      </c>
      <c r="J6" s="208">
        <v>41835</v>
      </c>
      <c r="K6" s="208">
        <v>41835</v>
      </c>
      <c r="L6" s="208">
        <v>41838</v>
      </c>
      <c r="M6" s="208">
        <v>41842</v>
      </c>
      <c r="N6" s="208">
        <v>41842</v>
      </c>
      <c r="O6" s="229"/>
      <c r="P6" s="208">
        <v>41843</v>
      </c>
    </row>
    <row r="7" spans="1:16" x14ac:dyDescent="0.2">
      <c r="A7" s="149" t="s">
        <v>79</v>
      </c>
      <c r="B7" s="149" t="s">
        <v>120</v>
      </c>
      <c r="C7" s="167"/>
      <c r="D7" s="188"/>
      <c r="E7" s="188"/>
      <c r="F7" s="188"/>
      <c r="G7" s="207">
        <v>41817</v>
      </c>
      <c r="H7" s="207">
        <v>41837</v>
      </c>
      <c r="I7" s="207">
        <v>41862</v>
      </c>
      <c r="J7" s="207">
        <v>41863</v>
      </c>
      <c r="K7" s="207">
        <v>41863</v>
      </c>
      <c r="L7" s="207">
        <v>41865</v>
      </c>
      <c r="M7" s="226" t="s">
        <v>121</v>
      </c>
      <c r="N7" s="207">
        <v>41870</v>
      </c>
      <c r="O7" s="226"/>
      <c r="P7" s="207">
        <v>41871</v>
      </c>
    </row>
    <row r="8" spans="1:16" x14ac:dyDescent="0.2">
      <c r="A8" s="150" t="s">
        <v>79</v>
      </c>
      <c r="B8" s="158" t="s">
        <v>68</v>
      </c>
      <c r="C8" s="168"/>
      <c r="D8" s="189"/>
      <c r="E8" s="189"/>
      <c r="F8" s="189"/>
      <c r="G8" s="208">
        <v>41817</v>
      </c>
      <c r="H8" s="208">
        <v>41837</v>
      </c>
      <c r="I8" s="208">
        <v>41862</v>
      </c>
      <c r="J8" s="208">
        <v>41863</v>
      </c>
      <c r="K8" s="208">
        <v>41863</v>
      </c>
      <c r="L8" s="208">
        <v>41865</v>
      </c>
      <c r="M8" s="208">
        <v>41869</v>
      </c>
      <c r="N8" s="208">
        <v>41870</v>
      </c>
      <c r="O8" s="223"/>
      <c r="P8" s="208">
        <v>41871</v>
      </c>
    </row>
    <row r="9" spans="1:16" x14ac:dyDescent="0.2">
      <c r="A9" s="151"/>
      <c r="B9" s="151"/>
      <c r="C9" s="170"/>
      <c r="D9" s="192"/>
      <c r="E9" s="192"/>
      <c r="F9" s="192"/>
      <c r="G9" s="209"/>
      <c r="H9" s="209"/>
      <c r="I9" s="209"/>
      <c r="J9" s="209"/>
      <c r="K9" s="209"/>
      <c r="L9" s="209"/>
      <c r="M9" s="209"/>
      <c r="N9" s="209"/>
      <c r="O9" s="230"/>
      <c r="P9" s="209"/>
    </row>
    <row r="10" spans="1:16" x14ac:dyDescent="0.2">
      <c r="A10" s="152" t="s">
        <v>70</v>
      </c>
      <c r="B10" s="159"/>
      <c r="C10" s="171"/>
      <c r="D10" s="193"/>
      <c r="E10" s="201" t="s">
        <v>81</v>
      </c>
      <c r="F10" s="193"/>
      <c r="G10" s="210">
        <v>41817</v>
      </c>
      <c r="H10" s="215"/>
      <c r="I10" s="210">
        <v>41869</v>
      </c>
      <c r="J10" s="210">
        <v>41870</v>
      </c>
      <c r="K10" s="221"/>
      <c r="L10" s="210"/>
      <c r="M10" s="221"/>
      <c r="N10" s="221"/>
      <c r="O10" s="210">
        <v>41890</v>
      </c>
      <c r="P10" s="234">
        <v>41899</v>
      </c>
    </row>
    <row r="11" spans="1:16" x14ac:dyDescent="0.2">
      <c r="A11" s="149" t="s">
        <v>70</v>
      </c>
      <c r="B11" s="149" t="s">
        <v>12</v>
      </c>
      <c r="C11" s="172"/>
      <c r="D11" s="194"/>
      <c r="E11" s="194"/>
      <c r="F11" s="194"/>
      <c r="G11" s="207">
        <v>41852</v>
      </c>
      <c r="H11" s="207">
        <v>41872</v>
      </c>
      <c r="I11" s="207">
        <v>41890</v>
      </c>
      <c r="J11" s="207">
        <v>41891</v>
      </c>
      <c r="K11" s="207">
        <v>41891</v>
      </c>
      <c r="L11" s="207">
        <v>41894</v>
      </c>
      <c r="M11" s="226" t="s">
        <v>122</v>
      </c>
      <c r="N11" s="207">
        <v>41898</v>
      </c>
      <c r="O11" s="231"/>
      <c r="P11" s="207">
        <v>41899</v>
      </c>
    </row>
    <row r="12" spans="1:16" x14ac:dyDescent="0.2">
      <c r="A12" s="150" t="s">
        <v>70</v>
      </c>
      <c r="B12" s="158" t="s">
        <v>12</v>
      </c>
      <c r="C12" s="173"/>
      <c r="D12" s="195"/>
      <c r="E12" s="196"/>
      <c r="F12" s="196"/>
      <c r="G12" s="208">
        <v>41852</v>
      </c>
      <c r="H12" s="208">
        <v>41872</v>
      </c>
      <c r="I12" s="208">
        <v>41890</v>
      </c>
      <c r="J12" s="208">
        <v>41891</v>
      </c>
      <c r="K12" s="208">
        <v>41891</v>
      </c>
      <c r="L12" s="208">
        <v>41894</v>
      </c>
      <c r="M12" s="208">
        <v>41897</v>
      </c>
      <c r="N12" s="208">
        <v>41898</v>
      </c>
      <c r="O12" s="229"/>
      <c r="P12" s="208">
        <v>41901</v>
      </c>
    </row>
    <row r="13" spans="1:16" x14ac:dyDescent="0.2">
      <c r="A13" s="149" t="s">
        <v>71</v>
      </c>
      <c r="B13" s="149" t="s">
        <v>7</v>
      </c>
      <c r="C13" s="167"/>
      <c r="D13" s="188"/>
      <c r="E13" s="188"/>
      <c r="F13" s="188"/>
      <c r="G13" s="207">
        <v>41915</v>
      </c>
      <c r="H13" s="207">
        <v>41921</v>
      </c>
      <c r="I13" s="207">
        <v>41925</v>
      </c>
      <c r="J13" s="207">
        <v>41926</v>
      </c>
      <c r="K13" s="207">
        <v>41926</v>
      </c>
      <c r="L13" s="207">
        <v>41929</v>
      </c>
      <c r="M13" s="226" t="s">
        <v>123</v>
      </c>
      <c r="N13" s="207">
        <v>41933</v>
      </c>
      <c r="O13" s="228"/>
      <c r="P13" s="207">
        <v>41934</v>
      </c>
    </row>
    <row r="14" spans="1:16" x14ac:dyDescent="0.2">
      <c r="A14" s="150" t="s">
        <v>71</v>
      </c>
      <c r="B14" s="158" t="s">
        <v>7</v>
      </c>
      <c r="C14" s="168"/>
      <c r="D14" s="189"/>
      <c r="E14" s="189"/>
      <c r="F14" s="189"/>
      <c r="G14" s="208">
        <v>41915</v>
      </c>
      <c r="H14" s="208">
        <v>41921</v>
      </c>
      <c r="I14" s="208">
        <v>41925</v>
      </c>
      <c r="J14" s="208">
        <v>41926</v>
      </c>
      <c r="K14" s="208">
        <v>41926</v>
      </c>
      <c r="L14" s="208">
        <v>41929</v>
      </c>
      <c r="M14" s="208">
        <v>41932</v>
      </c>
      <c r="N14" s="208">
        <v>41933</v>
      </c>
      <c r="O14" s="232"/>
      <c r="P14" s="208">
        <v>41936</v>
      </c>
    </row>
    <row r="15" spans="1:16" x14ac:dyDescent="0.2">
      <c r="A15" s="149" t="s">
        <v>72</v>
      </c>
      <c r="B15" s="149" t="s">
        <v>8</v>
      </c>
      <c r="C15" s="174"/>
      <c r="D15" s="194"/>
      <c r="E15" s="194"/>
      <c r="F15" s="194"/>
      <c r="G15" s="207">
        <v>41936</v>
      </c>
      <c r="H15" s="207">
        <v>41942</v>
      </c>
      <c r="I15" s="207">
        <v>41946</v>
      </c>
      <c r="J15" s="207">
        <v>41947</v>
      </c>
      <c r="K15" s="207">
        <v>41947</v>
      </c>
      <c r="L15" s="207">
        <v>41957</v>
      </c>
      <c r="M15" s="226" t="s">
        <v>124</v>
      </c>
      <c r="N15" s="207">
        <v>41961</v>
      </c>
      <c r="O15" s="231"/>
      <c r="P15" s="207">
        <v>41962</v>
      </c>
    </row>
    <row r="16" spans="1:16" x14ac:dyDescent="0.2">
      <c r="A16" s="150" t="s">
        <v>72</v>
      </c>
      <c r="B16" s="158" t="s">
        <v>8</v>
      </c>
      <c r="C16" s="173"/>
      <c r="D16" s="196"/>
      <c r="E16" s="196"/>
      <c r="F16" s="196"/>
      <c r="G16" s="208">
        <v>41936</v>
      </c>
      <c r="H16" s="208">
        <v>41942</v>
      </c>
      <c r="I16" s="208">
        <v>41946</v>
      </c>
      <c r="J16" s="208">
        <v>41947</v>
      </c>
      <c r="K16" s="208">
        <v>41947</v>
      </c>
      <c r="L16" s="208">
        <v>41957</v>
      </c>
      <c r="M16" s="208">
        <v>41960</v>
      </c>
      <c r="N16" s="208">
        <v>41961</v>
      </c>
      <c r="O16" s="229"/>
      <c r="P16" s="208">
        <v>41964</v>
      </c>
    </row>
    <row r="17" spans="1:16" x14ac:dyDescent="0.2">
      <c r="A17" s="149" t="s">
        <v>73</v>
      </c>
      <c r="B17" s="149" t="s">
        <v>9</v>
      </c>
      <c r="C17" s="167"/>
      <c r="D17" s="188"/>
      <c r="E17" s="188"/>
      <c r="F17" s="188"/>
      <c r="G17" s="207">
        <v>41971</v>
      </c>
      <c r="H17" s="207">
        <v>41977</v>
      </c>
      <c r="I17" s="207">
        <v>41981</v>
      </c>
      <c r="J17" s="207">
        <v>41982</v>
      </c>
      <c r="K17" s="207">
        <v>41982</v>
      </c>
      <c r="L17" s="207">
        <v>41985</v>
      </c>
      <c r="M17" s="226" t="s">
        <v>125</v>
      </c>
      <c r="N17" s="207">
        <v>41989</v>
      </c>
      <c r="O17" s="228"/>
      <c r="P17" s="207">
        <v>41990</v>
      </c>
    </row>
    <row r="18" spans="1:16" x14ac:dyDescent="0.2">
      <c r="A18" s="150" t="s">
        <v>73</v>
      </c>
      <c r="B18" s="158" t="s">
        <v>9</v>
      </c>
      <c r="C18" s="168"/>
      <c r="D18" s="189"/>
      <c r="E18" s="189"/>
      <c r="F18" s="189"/>
      <c r="G18" s="208">
        <v>41971</v>
      </c>
      <c r="H18" s="208">
        <v>41977</v>
      </c>
      <c r="I18" s="208">
        <v>41981</v>
      </c>
      <c r="J18" s="208">
        <v>41982</v>
      </c>
      <c r="K18" s="208">
        <v>41982</v>
      </c>
      <c r="L18" s="208">
        <v>41985</v>
      </c>
      <c r="M18" s="208">
        <v>41988</v>
      </c>
      <c r="N18" s="208">
        <v>41989</v>
      </c>
      <c r="O18" s="232"/>
      <c r="P18" s="208">
        <v>41992</v>
      </c>
    </row>
    <row r="19" spans="1:16" x14ac:dyDescent="0.2">
      <c r="A19" s="149" t="s">
        <v>103</v>
      </c>
      <c r="B19" s="149" t="s">
        <v>10</v>
      </c>
      <c r="C19" s="175"/>
      <c r="D19" s="194"/>
      <c r="E19" s="194"/>
      <c r="F19" s="194"/>
      <c r="G19" s="207">
        <v>42013</v>
      </c>
      <c r="H19" s="207">
        <v>42019</v>
      </c>
      <c r="I19" s="207">
        <v>42023</v>
      </c>
      <c r="J19" s="207">
        <v>42024</v>
      </c>
      <c r="K19" s="207">
        <v>42024</v>
      </c>
      <c r="L19" s="207">
        <v>42027</v>
      </c>
      <c r="M19" s="226" t="s">
        <v>126</v>
      </c>
      <c r="N19" s="207">
        <v>42031</v>
      </c>
      <c r="O19" s="228"/>
      <c r="P19" s="207">
        <v>42032</v>
      </c>
    </row>
    <row r="20" spans="1:16" x14ac:dyDescent="0.2">
      <c r="A20" s="150" t="s">
        <v>103</v>
      </c>
      <c r="B20" s="158" t="s">
        <v>10</v>
      </c>
      <c r="C20" s="173"/>
      <c r="D20" s="196"/>
      <c r="E20" s="196"/>
      <c r="F20" s="196"/>
      <c r="G20" s="208">
        <v>42013</v>
      </c>
      <c r="H20" s="208">
        <v>42019</v>
      </c>
      <c r="I20" s="208">
        <v>42023</v>
      </c>
      <c r="J20" s="208">
        <v>42024</v>
      </c>
      <c r="K20" s="208">
        <v>42024</v>
      </c>
      <c r="L20" s="208">
        <v>42027</v>
      </c>
      <c r="M20" s="208">
        <v>42030</v>
      </c>
      <c r="N20" s="208">
        <v>42031</v>
      </c>
      <c r="O20" s="232"/>
      <c r="P20" s="208">
        <v>42034</v>
      </c>
    </row>
    <row r="21" spans="1:16" x14ac:dyDescent="0.2">
      <c r="A21" s="149" t="s">
        <v>74</v>
      </c>
      <c r="B21" s="149" t="s">
        <v>11</v>
      </c>
      <c r="C21" s="174"/>
      <c r="D21" s="197"/>
      <c r="E21" s="194"/>
      <c r="F21" s="194"/>
      <c r="G21" s="207">
        <v>42048</v>
      </c>
      <c r="H21" s="207">
        <v>42061</v>
      </c>
      <c r="I21" s="207">
        <v>42065</v>
      </c>
      <c r="J21" s="207">
        <v>42066</v>
      </c>
      <c r="K21" s="207">
        <v>42066</v>
      </c>
      <c r="L21" s="207">
        <v>42069</v>
      </c>
      <c r="M21" s="226" t="s">
        <v>127</v>
      </c>
      <c r="N21" s="207">
        <v>42073</v>
      </c>
      <c r="O21" s="228"/>
      <c r="P21" s="207">
        <v>42074</v>
      </c>
    </row>
    <row r="22" spans="1:16" x14ac:dyDescent="0.2">
      <c r="A22" s="150" t="s">
        <v>74</v>
      </c>
      <c r="B22" s="158" t="s">
        <v>11</v>
      </c>
      <c r="C22" s="173"/>
      <c r="D22" s="196"/>
      <c r="E22" s="196"/>
      <c r="F22" s="196"/>
      <c r="G22" s="208">
        <v>42048</v>
      </c>
      <c r="H22" s="208">
        <v>42061</v>
      </c>
      <c r="I22" s="208">
        <v>42065</v>
      </c>
      <c r="J22" s="208">
        <v>42066</v>
      </c>
      <c r="K22" s="208">
        <v>42066</v>
      </c>
      <c r="L22" s="208">
        <v>42069</v>
      </c>
      <c r="M22" s="208">
        <v>42072</v>
      </c>
      <c r="N22" s="208">
        <v>42073</v>
      </c>
      <c r="O22" s="232"/>
      <c r="P22" s="208">
        <v>42076</v>
      </c>
    </row>
    <row r="23" spans="1:16" x14ac:dyDescent="0.2">
      <c r="A23" s="149" t="s">
        <v>75</v>
      </c>
      <c r="B23" s="149" t="s">
        <v>64</v>
      </c>
      <c r="C23" s="167"/>
      <c r="D23" s="188"/>
      <c r="E23" s="188"/>
      <c r="F23" s="188"/>
      <c r="G23" s="207">
        <v>42097</v>
      </c>
      <c r="H23" s="207">
        <v>42103</v>
      </c>
      <c r="I23" s="207">
        <v>42107</v>
      </c>
      <c r="J23" s="207">
        <v>42108</v>
      </c>
      <c r="K23" s="207">
        <v>42108</v>
      </c>
      <c r="L23" s="207">
        <v>42111</v>
      </c>
      <c r="M23" s="226" t="s">
        <v>128</v>
      </c>
      <c r="N23" s="207">
        <v>42115</v>
      </c>
      <c r="O23" s="228"/>
      <c r="P23" s="207">
        <v>42116</v>
      </c>
    </row>
    <row r="24" spans="1:16" x14ac:dyDescent="0.2">
      <c r="A24" s="150" t="s">
        <v>75</v>
      </c>
      <c r="B24" s="158" t="s">
        <v>64</v>
      </c>
      <c r="C24" s="176"/>
      <c r="D24" s="189"/>
      <c r="E24" s="189"/>
      <c r="F24" s="189"/>
      <c r="G24" s="208">
        <v>42097</v>
      </c>
      <c r="H24" s="208">
        <v>42103</v>
      </c>
      <c r="I24" s="208">
        <v>42107</v>
      </c>
      <c r="J24" s="208">
        <v>42108</v>
      </c>
      <c r="K24" s="208">
        <v>42108</v>
      </c>
      <c r="L24" s="208">
        <v>42111</v>
      </c>
      <c r="M24" s="208">
        <v>42114</v>
      </c>
      <c r="N24" s="208">
        <v>42115</v>
      </c>
      <c r="O24" s="232"/>
      <c r="P24" s="208">
        <v>42118</v>
      </c>
    </row>
    <row r="25" spans="1:16" x14ac:dyDescent="0.2">
      <c r="A25" s="153" t="s">
        <v>75</v>
      </c>
      <c r="B25" s="153"/>
      <c r="C25" s="177"/>
      <c r="D25" s="198"/>
      <c r="E25" s="202" t="s">
        <v>129</v>
      </c>
      <c r="F25" s="198"/>
      <c r="G25" s="211">
        <v>42097</v>
      </c>
      <c r="H25" s="211">
        <v>42110</v>
      </c>
      <c r="I25" s="211">
        <v>42114</v>
      </c>
      <c r="J25" s="211">
        <v>42115</v>
      </c>
      <c r="K25" s="211">
        <v>42115</v>
      </c>
      <c r="L25" s="211">
        <v>42118</v>
      </c>
      <c r="M25" s="227" t="s">
        <v>130</v>
      </c>
      <c r="N25" s="211">
        <v>42122</v>
      </c>
      <c r="O25" s="227"/>
      <c r="P25" s="211">
        <v>42123</v>
      </c>
    </row>
    <row r="26" spans="1:16" x14ac:dyDescent="0.2">
      <c r="A26" s="149" t="s">
        <v>76</v>
      </c>
      <c r="B26" s="149" t="s">
        <v>65</v>
      </c>
      <c r="C26" s="174"/>
      <c r="D26" s="197"/>
      <c r="E26" s="197"/>
      <c r="F26" s="194"/>
      <c r="G26" s="207">
        <v>42132</v>
      </c>
      <c r="H26" s="207">
        <v>42137</v>
      </c>
      <c r="I26" s="207">
        <v>42142</v>
      </c>
      <c r="J26" s="207">
        <v>42143</v>
      </c>
      <c r="K26" s="207">
        <v>42143</v>
      </c>
      <c r="L26" s="207">
        <v>42146</v>
      </c>
      <c r="M26" s="226" t="s">
        <v>131</v>
      </c>
      <c r="N26" s="207">
        <v>42150</v>
      </c>
      <c r="O26" s="228"/>
      <c r="P26" s="207">
        <v>42151</v>
      </c>
    </row>
    <row r="27" spans="1:16" x14ac:dyDescent="0.2">
      <c r="A27" s="150" t="s">
        <v>76</v>
      </c>
      <c r="B27" s="158" t="s">
        <v>65</v>
      </c>
      <c r="C27" s="173"/>
      <c r="D27" s="189" t="s">
        <v>82</v>
      </c>
      <c r="E27" s="203"/>
      <c r="F27" s="196"/>
      <c r="G27" s="208">
        <v>42132</v>
      </c>
      <c r="H27" s="208">
        <v>42137</v>
      </c>
      <c r="I27" s="208">
        <v>42142</v>
      </c>
      <c r="J27" s="208">
        <v>42143</v>
      </c>
      <c r="K27" s="208">
        <v>42143</v>
      </c>
      <c r="L27" s="208">
        <v>42146</v>
      </c>
      <c r="M27" s="208">
        <v>42150</v>
      </c>
      <c r="N27" s="208">
        <v>42150</v>
      </c>
      <c r="O27" s="232"/>
      <c r="P27" s="208">
        <v>42153</v>
      </c>
    </row>
    <row r="28" spans="1:16" x14ac:dyDescent="0.2">
      <c r="A28" s="149" t="s">
        <v>77</v>
      </c>
      <c r="B28" s="149" t="s">
        <v>66</v>
      </c>
      <c r="C28" s="167" t="s">
        <v>82</v>
      </c>
      <c r="D28" s="188"/>
      <c r="E28" s="188"/>
      <c r="F28" s="188"/>
      <c r="G28" s="207">
        <v>42160</v>
      </c>
      <c r="H28" s="207">
        <v>42166</v>
      </c>
      <c r="I28" s="207">
        <v>42170</v>
      </c>
      <c r="J28" s="207">
        <v>42171</v>
      </c>
      <c r="K28" s="207">
        <v>42171</v>
      </c>
      <c r="L28" s="207">
        <v>42174</v>
      </c>
      <c r="M28" s="207" t="s">
        <v>132</v>
      </c>
      <c r="N28" s="207">
        <v>42178</v>
      </c>
      <c r="O28" s="226"/>
      <c r="P28" s="207">
        <v>42179</v>
      </c>
    </row>
    <row r="29" spans="1:16" x14ac:dyDescent="0.2">
      <c r="A29" s="150" t="s">
        <v>77</v>
      </c>
      <c r="B29" s="158" t="s">
        <v>66</v>
      </c>
      <c r="C29" s="168"/>
      <c r="D29" s="189" t="s">
        <v>82</v>
      </c>
      <c r="E29" s="189"/>
      <c r="F29" s="189"/>
      <c r="G29" s="208">
        <v>42160</v>
      </c>
      <c r="H29" s="208">
        <v>42166</v>
      </c>
      <c r="I29" s="208">
        <v>42170</v>
      </c>
      <c r="J29" s="208">
        <v>42171</v>
      </c>
      <c r="K29" s="208">
        <v>42171</v>
      </c>
      <c r="L29" s="208">
        <v>42174</v>
      </c>
      <c r="M29" s="208">
        <v>42177</v>
      </c>
      <c r="N29" s="208">
        <v>42178</v>
      </c>
      <c r="O29" s="223"/>
      <c r="P29" s="208">
        <v>42181</v>
      </c>
    </row>
    <row r="30" spans="1:16" x14ac:dyDescent="0.2">
      <c r="A30" s="149" t="s">
        <v>78</v>
      </c>
      <c r="B30" s="149" t="s">
        <v>67</v>
      </c>
      <c r="C30" s="178" t="s">
        <v>82</v>
      </c>
      <c r="D30" s="194"/>
      <c r="E30" s="194"/>
      <c r="F30" s="194"/>
      <c r="G30" s="207">
        <v>42160</v>
      </c>
      <c r="H30" s="207">
        <v>42194</v>
      </c>
      <c r="I30" s="207">
        <v>42198</v>
      </c>
      <c r="J30" s="207">
        <v>42199</v>
      </c>
      <c r="K30" s="207">
        <v>42199</v>
      </c>
      <c r="L30" s="207">
        <v>42202</v>
      </c>
      <c r="M30" s="226" t="s">
        <v>133</v>
      </c>
      <c r="N30" s="207">
        <v>42207</v>
      </c>
      <c r="O30" s="228"/>
      <c r="P30" s="207">
        <v>42207</v>
      </c>
    </row>
    <row r="31" spans="1:16" x14ac:dyDescent="0.2">
      <c r="A31" s="150" t="s">
        <v>78</v>
      </c>
      <c r="B31" s="158" t="s">
        <v>67</v>
      </c>
      <c r="C31" s="169"/>
      <c r="D31" s="189" t="s">
        <v>82</v>
      </c>
      <c r="E31" s="196"/>
      <c r="F31" s="196"/>
      <c r="G31" s="208">
        <v>42160</v>
      </c>
      <c r="H31" s="208">
        <v>42194</v>
      </c>
      <c r="I31" s="208">
        <v>42198</v>
      </c>
      <c r="J31" s="208">
        <v>42199</v>
      </c>
      <c r="K31" s="208">
        <v>42199</v>
      </c>
      <c r="L31" s="208">
        <v>42202</v>
      </c>
      <c r="M31" s="208">
        <v>42205</v>
      </c>
      <c r="N31" s="208">
        <v>42207</v>
      </c>
      <c r="O31" s="232"/>
      <c r="P31" s="208">
        <v>42209</v>
      </c>
    </row>
    <row r="32" spans="1:16" x14ac:dyDescent="0.2">
      <c r="A32" s="149" t="s">
        <v>79</v>
      </c>
      <c r="B32" s="149" t="s">
        <v>134</v>
      </c>
      <c r="C32" s="167"/>
      <c r="D32" s="188"/>
      <c r="E32" s="188"/>
      <c r="F32" s="188"/>
      <c r="G32" s="207">
        <v>42181</v>
      </c>
      <c r="H32" s="207">
        <v>42201</v>
      </c>
      <c r="I32" s="207">
        <v>42226</v>
      </c>
      <c r="J32" s="207">
        <v>42227</v>
      </c>
      <c r="K32" s="207">
        <v>42227</v>
      </c>
      <c r="L32" s="207">
        <v>42230</v>
      </c>
      <c r="M32" s="226" t="s">
        <v>135</v>
      </c>
      <c r="N32" s="207">
        <v>42234</v>
      </c>
      <c r="O32" s="228"/>
      <c r="P32" s="207">
        <v>42235</v>
      </c>
    </row>
    <row r="33" spans="1:16" x14ac:dyDescent="0.2">
      <c r="A33" s="150" t="s">
        <v>79</v>
      </c>
      <c r="B33" s="158" t="s">
        <v>134</v>
      </c>
      <c r="C33" s="168"/>
      <c r="D33" s="189"/>
      <c r="E33" s="189"/>
      <c r="F33" s="189"/>
      <c r="G33" s="208">
        <v>42181</v>
      </c>
      <c r="H33" s="208">
        <v>42201</v>
      </c>
      <c r="I33" s="208">
        <v>42226</v>
      </c>
      <c r="J33" s="208">
        <v>42227</v>
      </c>
      <c r="K33" s="208">
        <v>42227</v>
      </c>
      <c r="L33" s="208">
        <v>42230</v>
      </c>
      <c r="M33" s="208">
        <v>42233</v>
      </c>
      <c r="N33" s="208">
        <v>42234</v>
      </c>
      <c r="O33" s="232"/>
      <c r="P33" s="208">
        <v>42237</v>
      </c>
    </row>
    <row r="34" spans="1:16" x14ac:dyDescent="0.2">
      <c r="A34" s="151"/>
      <c r="B34" s="160"/>
      <c r="C34" s="170"/>
      <c r="D34" s="192"/>
      <c r="E34" s="192"/>
      <c r="F34" s="192"/>
      <c r="G34" s="209"/>
      <c r="H34" s="209"/>
      <c r="I34" s="209"/>
      <c r="J34" s="209"/>
      <c r="K34" s="209"/>
      <c r="L34" s="209"/>
      <c r="M34" s="209"/>
      <c r="N34" s="209"/>
      <c r="O34" s="233"/>
      <c r="P34" s="209"/>
    </row>
    <row r="35" spans="1:16" x14ac:dyDescent="0.2">
      <c r="A35" s="152" t="s">
        <v>70</v>
      </c>
      <c r="B35" s="159"/>
      <c r="C35" s="179"/>
      <c r="D35" s="193"/>
      <c r="E35" s="193"/>
      <c r="F35" s="193"/>
      <c r="G35" s="210">
        <v>42181</v>
      </c>
      <c r="H35" s="210"/>
      <c r="I35" s="210">
        <v>42233</v>
      </c>
      <c r="J35" s="210">
        <v>42234</v>
      </c>
      <c r="K35" s="222"/>
      <c r="L35" s="222"/>
      <c r="M35" s="222"/>
      <c r="N35" s="222"/>
      <c r="O35" s="210">
        <v>42254</v>
      </c>
      <c r="P35" s="234">
        <v>42263</v>
      </c>
    </row>
    <row r="36" spans="1:16" x14ac:dyDescent="0.2">
      <c r="A36" s="149" t="s">
        <v>70</v>
      </c>
      <c r="B36" s="149" t="s">
        <v>136</v>
      </c>
      <c r="C36" s="172"/>
      <c r="D36" s="194"/>
      <c r="E36" s="194"/>
      <c r="F36" s="194"/>
      <c r="G36" s="207">
        <v>42223</v>
      </c>
      <c r="H36" s="207">
        <v>42236</v>
      </c>
      <c r="I36" s="207">
        <v>42254</v>
      </c>
      <c r="J36" s="207">
        <v>42255</v>
      </c>
      <c r="K36" s="207">
        <v>42255</v>
      </c>
      <c r="L36" s="207">
        <v>42258</v>
      </c>
      <c r="M36" s="226" t="s">
        <v>137</v>
      </c>
      <c r="N36" s="207">
        <v>42262</v>
      </c>
      <c r="O36" s="226"/>
      <c r="P36" s="207">
        <v>42263</v>
      </c>
    </row>
    <row r="37" spans="1:16" x14ac:dyDescent="0.2">
      <c r="A37" s="150" t="s">
        <v>70</v>
      </c>
      <c r="B37" s="158" t="s">
        <v>136</v>
      </c>
      <c r="C37" s="173"/>
      <c r="D37" s="195"/>
      <c r="E37" s="196"/>
      <c r="F37" s="196"/>
      <c r="G37" s="208">
        <v>42223</v>
      </c>
      <c r="H37" s="208">
        <v>42236</v>
      </c>
      <c r="I37" s="208">
        <v>42254</v>
      </c>
      <c r="J37" s="208">
        <v>42255</v>
      </c>
      <c r="K37" s="208">
        <v>42255</v>
      </c>
      <c r="L37" s="223"/>
      <c r="M37" s="208">
        <v>42261</v>
      </c>
      <c r="N37" s="208">
        <v>42262</v>
      </c>
      <c r="O37" s="223"/>
      <c r="P37" s="208">
        <v>42265</v>
      </c>
    </row>
    <row r="38" spans="1:16" ht="13.5" x14ac:dyDescent="0.25">
      <c r="A38" s="121"/>
      <c r="B38" s="161"/>
      <c r="C38" s="180"/>
      <c r="D38" s="199"/>
      <c r="E38" s="204"/>
      <c r="F38" s="204"/>
      <c r="G38" s="209"/>
      <c r="H38" s="209"/>
      <c r="I38" s="217"/>
      <c r="J38" s="217"/>
      <c r="K38" s="217"/>
      <c r="L38" s="224"/>
      <c r="M38" s="217"/>
      <c r="N38" s="217"/>
      <c r="O38" s="224"/>
      <c r="P38" s="217"/>
    </row>
    <row r="39" spans="1:16" x14ac:dyDescent="0.2">
      <c r="A39" s="154"/>
      <c r="B39" s="154"/>
      <c r="C39" s="181"/>
      <c r="D39" s="154"/>
      <c r="E39" s="154"/>
      <c r="F39" s="154"/>
      <c r="G39" s="154"/>
      <c r="H39" s="154"/>
      <c r="I39" s="218">
        <v>10</v>
      </c>
      <c r="J39" s="154"/>
      <c r="K39" s="154">
        <v>3</v>
      </c>
      <c r="L39" s="154">
        <v>2</v>
      </c>
      <c r="M39" s="154"/>
      <c r="N39" s="154">
        <v>4</v>
      </c>
      <c r="O39" s="154"/>
      <c r="P39" s="154">
        <v>2</v>
      </c>
    </row>
    <row r="40" spans="1:16" ht="14.25" x14ac:dyDescent="0.2">
      <c r="A40" s="155"/>
      <c r="B40" s="155"/>
      <c r="C40" s="182"/>
      <c r="D40" s="155"/>
      <c r="E40" s="155"/>
      <c r="F40" s="155"/>
      <c r="G40" s="155"/>
      <c r="H40" s="155"/>
      <c r="I40" s="219"/>
      <c r="J40" s="155"/>
      <c r="K40" s="155"/>
      <c r="L40" s="155"/>
      <c r="M40" s="155"/>
      <c r="N40" s="155"/>
      <c r="O40" s="155"/>
      <c r="P40" s="155"/>
    </row>
    <row r="41" spans="1:16" ht="15" thickBot="1" x14ac:dyDescent="0.25">
      <c r="A41" s="156"/>
      <c r="B41" s="156"/>
      <c r="C41" s="183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1:16" ht="14.25" x14ac:dyDescent="0.2">
      <c r="A42" s="136" t="s">
        <v>85</v>
      </c>
      <c r="B42" s="162"/>
      <c r="C42" s="184"/>
      <c r="D42" s="162"/>
      <c r="E42" s="162"/>
      <c r="F42" s="162"/>
      <c r="G42" s="212"/>
      <c r="H42" s="216"/>
      <c r="I42" s="156"/>
      <c r="J42" s="136" t="s">
        <v>138</v>
      </c>
      <c r="K42" s="137"/>
      <c r="L42" s="137"/>
      <c r="M42" s="137"/>
      <c r="N42" s="162"/>
      <c r="O42" s="162"/>
      <c r="P42" s="212"/>
    </row>
    <row r="43" spans="1:16" ht="14.25" x14ac:dyDescent="0.2">
      <c r="A43" s="138" t="s">
        <v>98</v>
      </c>
      <c r="B43" s="163"/>
      <c r="C43" s="185"/>
      <c r="D43" s="163"/>
      <c r="E43" s="163"/>
      <c r="F43" s="163"/>
      <c r="G43" s="213"/>
      <c r="H43" s="216"/>
      <c r="I43" s="156"/>
      <c r="J43" s="157" t="s">
        <v>91</v>
      </c>
      <c r="K43" s="163"/>
      <c r="L43" s="163"/>
      <c r="M43" s="163"/>
      <c r="N43" s="163"/>
      <c r="O43" s="163"/>
      <c r="P43" s="213"/>
    </row>
    <row r="44" spans="1:16" ht="14.25" x14ac:dyDescent="0.2">
      <c r="A44" s="138" t="s">
        <v>99</v>
      </c>
      <c r="B44" s="163"/>
      <c r="C44" s="185"/>
      <c r="D44" s="163"/>
      <c r="E44" s="163"/>
      <c r="F44" s="163"/>
      <c r="G44" s="213"/>
      <c r="H44" s="216"/>
      <c r="I44" s="156"/>
      <c r="J44" s="157" t="s">
        <v>92</v>
      </c>
      <c r="K44" s="163"/>
      <c r="L44" s="163"/>
      <c r="M44" s="163"/>
      <c r="N44" s="163"/>
      <c r="O44" s="163"/>
      <c r="P44" s="213"/>
    </row>
    <row r="45" spans="1:16" ht="14.25" x14ac:dyDescent="0.2">
      <c r="A45" s="138" t="s">
        <v>100</v>
      </c>
      <c r="B45" s="163"/>
      <c r="C45" s="185"/>
      <c r="D45" s="163"/>
      <c r="E45" s="163"/>
      <c r="F45" s="163"/>
      <c r="G45" s="213"/>
      <c r="H45" s="216"/>
      <c r="I45" s="156"/>
      <c r="J45" s="157"/>
      <c r="K45" s="163"/>
      <c r="L45" s="163"/>
      <c r="M45" s="163"/>
      <c r="N45" s="163"/>
      <c r="O45" s="163"/>
      <c r="P45" s="213"/>
    </row>
    <row r="46" spans="1:16" ht="15" thickBot="1" x14ac:dyDescent="0.25">
      <c r="A46" s="139" t="s">
        <v>101</v>
      </c>
      <c r="B46" s="164"/>
      <c r="C46" s="186"/>
      <c r="D46" s="164"/>
      <c r="E46" s="164"/>
      <c r="F46" s="164"/>
      <c r="G46" s="214"/>
      <c r="H46" s="216"/>
      <c r="I46" s="156"/>
      <c r="J46" s="157" t="s">
        <v>93</v>
      </c>
      <c r="K46" s="163"/>
      <c r="L46" s="163"/>
      <c r="M46" s="163"/>
      <c r="N46" s="163"/>
      <c r="O46" s="163"/>
      <c r="P46" s="213"/>
    </row>
    <row r="47" spans="1:16" ht="15" thickBot="1" x14ac:dyDescent="0.25">
      <c r="A47" s="156"/>
      <c r="B47" s="156"/>
      <c r="C47" s="183"/>
      <c r="D47" s="156"/>
      <c r="E47" s="156"/>
      <c r="F47" s="156"/>
      <c r="G47" s="156"/>
      <c r="H47" s="156"/>
      <c r="I47" s="156"/>
      <c r="J47" s="157" t="s">
        <v>94</v>
      </c>
      <c r="K47" s="163"/>
      <c r="L47" s="163"/>
      <c r="M47" s="163"/>
      <c r="N47" s="163"/>
      <c r="O47" s="163"/>
      <c r="P47" s="213"/>
    </row>
    <row r="48" spans="1:16" ht="14.25" x14ac:dyDescent="0.2">
      <c r="A48" s="136" t="s">
        <v>86</v>
      </c>
      <c r="B48" s="162"/>
      <c r="C48" s="184"/>
      <c r="D48" s="162"/>
      <c r="E48" s="162"/>
      <c r="F48" s="162"/>
      <c r="G48" s="162"/>
      <c r="H48" s="162"/>
      <c r="I48" s="212"/>
      <c r="J48" s="163" t="s">
        <v>95</v>
      </c>
      <c r="K48" s="163"/>
      <c r="L48" s="163"/>
      <c r="M48" s="163"/>
      <c r="N48" s="163"/>
      <c r="O48" s="163"/>
      <c r="P48" s="213"/>
    </row>
    <row r="49" spans="1:16" ht="14.25" x14ac:dyDescent="0.2">
      <c r="A49" s="157" t="s">
        <v>91</v>
      </c>
      <c r="B49" s="163"/>
      <c r="C49" s="185"/>
      <c r="D49" s="163"/>
      <c r="E49" s="163"/>
      <c r="F49" s="163"/>
      <c r="G49" s="163"/>
      <c r="H49" s="163"/>
      <c r="I49" s="213"/>
      <c r="J49" s="220" t="s">
        <v>139</v>
      </c>
      <c r="K49" s="163"/>
      <c r="L49" s="163"/>
      <c r="M49" s="163"/>
      <c r="N49" s="163"/>
      <c r="O49" s="163"/>
      <c r="P49" s="213"/>
    </row>
    <row r="50" spans="1:16" ht="15" thickBot="1" x14ac:dyDescent="0.25">
      <c r="A50" s="157" t="s">
        <v>92</v>
      </c>
      <c r="B50" s="163"/>
      <c r="C50" s="185"/>
      <c r="D50" s="163"/>
      <c r="E50" s="163"/>
      <c r="F50" s="163"/>
      <c r="G50" s="163"/>
      <c r="H50" s="163"/>
      <c r="I50" s="213"/>
      <c r="J50" s="164" t="s">
        <v>96</v>
      </c>
      <c r="K50" s="164"/>
      <c r="L50" s="164"/>
      <c r="M50" s="164"/>
      <c r="N50" s="164"/>
      <c r="O50" s="164"/>
      <c r="P50" s="214"/>
    </row>
    <row r="51" spans="1:16" ht="14.25" x14ac:dyDescent="0.2">
      <c r="A51" s="157"/>
      <c r="B51" s="163"/>
      <c r="C51" s="185"/>
      <c r="D51" s="163"/>
      <c r="E51" s="163"/>
      <c r="F51" s="163"/>
      <c r="G51" s="163"/>
      <c r="H51" s="163"/>
      <c r="I51" s="213"/>
      <c r="J51" s="156"/>
      <c r="K51" s="156"/>
      <c r="L51" s="156"/>
      <c r="M51" s="156"/>
      <c r="N51" s="156"/>
      <c r="O51" s="156"/>
      <c r="P51" s="156"/>
    </row>
    <row r="52" spans="1:16" ht="15" thickBot="1" x14ac:dyDescent="0.25">
      <c r="A52" s="139" t="s">
        <v>97</v>
      </c>
      <c r="B52" s="164"/>
      <c r="C52" s="186"/>
      <c r="D52" s="164"/>
      <c r="E52" s="164"/>
      <c r="F52" s="164"/>
      <c r="G52" s="164"/>
      <c r="H52" s="164"/>
      <c r="I52" s="214"/>
      <c r="J52" s="156"/>
      <c r="K52" s="156"/>
      <c r="L52" s="156"/>
      <c r="M52" s="156"/>
      <c r="N52" s="156"/>
      <c r="O52" s="156"/>
      <c r="P52" s="156"/>
    </row>
    <row r="53" spans="1:16" ht="14.25" x14ac:dyDescent="0.2">
      <c r="A53" s="156"/>
      <c r="B53" s="156"/>
      <c r="C53" s="183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</row>
  </sheetData>
  <mergeCells count="1">
    <mergeCell ref="G1:P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Algemene planning</vt:lpstr>
      <vt:lpstr>Planning vrijwilligers</vt:lpstr>
      <vt:lpstr>Planning adm en drukkerij</vt:lpstr>
      <vt:lpstr>Nieuwsbrieven</vt:lpstr>
      <vt:lpstr>'Algemene planning'!Afdrukbereik</vt:lpstr>
    </vt:vector>
  </TitlesOfParts>
  <Company>Scouts &amp; Gidsen Vlaanderen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De Schutter</dc:creator>
  <cp:lastModifiedBy>evr</cp:lastModifiedBy>
  <cp:lastPrinted>2014-08-25T14:54:31Z</cp:lastPrinted>
  <dcterms:created xsi:type="dcterms:W3CDTF">2008-01-23T16:51:22Z</dcterms:created>
  <dcterms:modified xsi:type="dcterms:W3CDTF">2014-10-07T15:30:53Z</dcterms:modified>
</cp:coreProperties>
</file>